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defaultThemeVersion="124226"/>
  <xr:revisionPtr revIDLastSave="0" documentId="13_ncr:1_{C05ECFC8-AE44-4A72-B7FD-D8D47C4B1DDF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NOTICE" sheetId="4" r:id="rId1"/>
    <sheet name="Equilibre prévisionnel" sheetId="17" r:id="rId2"/>
    <sheet name="IPC" sheetId="16" r:id="rId3"/>
    <sheet name="Montants réalisés" sheetId="18" r:id="rId4"/>
    <sheet name="CRCP &amp; évolutions" sheetId="5" r:id="rId5"/>
  </sheets>
  <externalReferences>
    <externalReference r:id="rId6"/>
  </externalReferences>
  <definedNames>
    <definedName name="_A1048500">#REF!</definedName>
    <definedName name="_Fill" hidden="1">#REF!</definedName>
    <definedName name="amort">#REF!</definedName>
    <definedName name="ECH">'[1]COEFFICIENTS NR ET ECH'!$B$3:$C$13</definedName>
    <definedName name="eee">#REF!</definedName>
    <definedName name="inf">#REF!</definedName>
    <definedName name="NR">'[1]COEFFICIENTS NR ET ECH'!$E$3:$F$85</definedName>
    <definedName name="SITESTAT">'[1]COEFFICIENTS NR ET ECH'!$G$88:$I$435</definedName>
    <definedName name="solver_adj" localSheetId="4" hidden="1">'CRCP &amp; évolutions'!#REF!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1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'CRCP &amp; évolutions'!#REF!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4" hidden="1">3</definedName>
    <definedName name="solver_val" localSheetId="4" hidden="1">0</definedName>
    <definedName name="solver_ver" localSheetId="4" hidden="1">3</definedName>
    <definedName name="xfd">#REF!</definedName>
    <definedName name="_xlnm.Print_Area" localSheetId="3">'Montants réalisés'!$A$1:$F$29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5" l="1"/>
  <c r="E26" i="5"/>
  <c r="E13" i="5" l="1"/>
  <c r="E14" i="5"/>
  <c r="I40" i="5" l="1"/>
  <c r="E37" i="5"/>
  <c r="G41" i="5"/>
  <c r="H41" i="5"/>
  <c r="I41" i="5"/>
  <c r="H40" i="5"/>
  <c r="G40" i="5"/>
  <c r="F37" i="5"/>
  <c r="G37" i="5"/>
  <c r="H37" i="5"/>
  <c r="F35" i="5"/>
  <c r="G35" i="5"/>
  <c r="H35" i="5"/>
  <c r="E35" i="5"/>
  <c r="E27" i="5"/>
  <c r="F27" i="5"/>
  <c r="G27" i="5"/>
  <c r="H27" i="5"/>
  <c r="E28" i="5"/>
  <c r="F28" i="5"/>
  <c r="G28" i="5"/>
  <c r="H28" i="5"/>
  <c r="F29" i="5"/>
  <c r="G29" i="5"/>
  <c r="H29" i="5"/>
  <c r="E30" i="5"/>
  <c r="F30" i="5"/>
  <c r="G30" i="5"/>
  <c r="H30" i="5"/>
  <c r="H31" i="5"/>
  <c r="H38" i="5" s="1"/>
  <c r="F26" i="5"/>
  <c r="G26" i="5"/>
  <c r="H26" i="5"/>
  <c r="E23" i="5"/>
  <c r="F23" i="5"/>
  <c r="G23" i="5"/>
  <c r="H23" i="5"/>
  <c r="E24" i="5"/>
  <c r="F24" i="5"/>
  <c r="G24" i="5"/>
  <c r="H24" i="5"/>
  <c r="F22" i="5"/>
  <c r="G22" i="5"/>
  <c r="H22" i="5"/>
  <c r="E12" i="5"/>
  <c r="F13" i="5"/>
  <c r="G13" i="5"/>
  <c r="H13" i="5"/>
  <c r="F14" i="5"/>
  <c r="G14" i="5"/>
  <c r="H14" i="5"/>
  <c r="E15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E19" i="5"/>
  <c r="F19" i="5"/>
  <c r="G19" i="5"/>
  <c r="H19" i="5"/>
  <c r="E20" i="5"/>
  <c r="F20" i="5"/>
  <c r="G20" i="5"/>
  <c r="H20" i="5"/>
  <c r="F11" i="5"/>
  <c r="G11" i="5"/>
  <c r="H11" i="5"/>
  <c r="E11" i="5"/>
  <c r="F5" i="5"/>
  <c r="G5" i="5"/>
  <c r="H5" i="5"/>
  <c r="I7" i="16"/>
  <c r="H7" i="16"/>
  <c r="G7" i="16"/>
  <c r="G8" i="16" s="1"/>
  <c r="G9" i="16" s="1"/>
  <c r="K7" i="16"/>
  <c r="J7" i="16"/>
  <c r="G39" i="17"/>
  <c r="D39" i="17"/>
  <c r="E32" i="17"/>
  <c r="D32" i="17"/>
  <c r="G32" i="17"/>
  <c r="H22" i="17"/>
  <c r="H20" i="17"/>
  <c r="G19" i="17"/>
  <c r="H12" i="5" s="1"/>
  <c r="D19" i="17"/>
  <c r="E19" i="17"/>
  <c r="F12" i="5" s="1"/>
  <c r="F19" i="17"/>
  <c r="G12" i="5" s="1"/>
  <c r="E47" i="17"/>
  <c r="D48" i="17"/>
  <c r="H23" i="17"/>
  <c r="F32" i="17"/>
  <c r="E39" i="17"/>
  <c r="F39" i="17"/>
  <c r="H34" i="17"/>
  <c r="H35" i="17"/>
  <c r="H36" i="17"/>
  <c r="H37" i="17"/>
  <c r="H38" i="17"/>
  <c r="H30" i="17"/>
  <c r="H27" i="17"/>
  <c r="E12" i="17"/>
  <c r="E10" i="17" s="1"/>
  <c r="F12" i="17"/>
  <c r="F10" i="17" s="1"/>
  <c r="G12" i="17"/>
  <c r="G10" i="17" s="1"/>
  <c r="D12" i="17"/>
  <c r="D10" i="17" s="1"/>
  <c r="D28" i="17" s="1"/>
  <c r="C7" i="17"/>
  <c r="D7" i="17" s="1"/>
  <c r="G28" i="17" l="1"/>
  <c r="G41" i="17" s="1"/>
  <c r="K8" i="16"/>
  <c r="I8" i="16"/>
  <c r="D41" i="17"/>
  <c r="F28" i="17"/>
  <c r="F41" i="17" s="1"/>
  <c r="E28" i="17"/>
  <c r="E41" i="17" s="1"/>
  <c r="D5" i="5"/>
  <c r="D6" i="5" s="1"/>
  <c r="J8" i="16"/>
  <c r="H8" i="16"/>
  <c r="H19" i="17"/>
  <c r="H21" i="17"/>
  <c r="H12" i="17"/>
  <c r="H41" i="17" l="1"/>
  <c r="H9" i="16"/>
  <c r="I9" i="16" s="1"/>
  <c r="J9" i="16" s="1"/>
  <c r="K9" i="16" s="1"/>
  <c r="E5" i="5"/>
  <c r="E6" i="5" s="1"/>
  <c r="H28" i="17"/>
  <c r="D54" i="17"/>
  <c r="D45" i="17"/>
  <c r="D57" i="17" s="1"/>
  <c r="H44" i="17"/>
  <c r="H16" i="17"/>
  <c r="H14" i="17"/>
  <c r="H15" i="17"/>
  <c r="H11" i="17"/>
  <c r="E10" i="5" l="1"/>
  <c r="F6" i="5"/>
  <c r="G6" i="5" s="1"/>
  <c r="H6" i="5" s="1"/>
  <c r="H17" i="17"/>
  <c r="E53" i="17" l="1"/>
  <c r="E54" i="17" s="1"/>
  <c r="F53" i="17" l="1"/>
  <c r="F54" i="17" s="1"/>
  <c r="G53" i="17"/>
  <c r="G54" i="17" l="1"/>
  <c r="E48" i="17"/>
  <c r="H13" i="17"/>
  <c r="H10" i="17" s="1"/>
  <c r="E7" i="17"/>
  <c r="F7" i="17" l="1"/>
  <c r="F10" i="5"/>
  <c r="F33" i="5" s="1"/>
  <c r="F36" i="5" s="1"/>
  <c r="G47" i="17"/>
  <c r="F47" i="17"/>
  <c r="G7" i="17" l="1"/>
  <c r="H10" i="5" s="1"/>
  <c r="H33" i="5" s="1"/>
  <c r="H36" i="5" s="1"/>
  <c r="G10" i="5"/>
  <c r="G33" i="5" s="1"/>
  <c r="G36" i="5" s="1"/>
  <c r="F48" i="17"/>
  <c r="G48" i="17" s="1"/>
  <c r="D28" i="18"/>
  <c r="E28" i="18"/>
  <c r="F28" i="18"/>
  <c r="C28" i="18"/>
  <c r="E22" i="5"/>
  <c r="E33" i="5" s="1"/>
  <c r="E36" i="5" s="1"/>
  <c r="F40" i="5" l="1"/>
  <c r="F41" i="5" s="1"/>
  <c r="F45" i="17"/>
  <c r="F51" i="17" s="1"/>
  <c r="E45" i="17"/>
  <c r="E57" i="17" s="1"/>
  <c r="F57" i="17" l="1"/>
  <c r="E46" i="17"/>
  <c r="E52" i="17" s="1"/>
  <c r="E51" i="17"/>
  <c r="D51" i="17"/>
  <c r="D46" i="17"/>
  <c r="H33" i="17"/>
  <c r="H26" i="17"/>
  <c r="H31" i="17"/>
  <c r="H29" i="17"/>
  <c r="D52" i="17" l="1"/>
  <c r="D50" i="17" s="1"/>
  <c r="D58" i="17"/>
  <c r="D56" i="17" s="1"/>
  <c r="E58" i="17"/>
  <c r="E56" i="17" s="1"/>
  <c r="E50" i="17"/>
  <c r="H39" i="17"/>
  <c r="H25" i="17" l="1"/>
  <c r="H24" i="17"/>
  <c r="H18" i="17" l="1"/>
  <c r="G45" i="17" l="1"/>
  <c r="G51" i="17" l="1"/>
  <c r="G57" i="17"/>
  <c r="H45" i="17"/>
  <c r="F46" i="17"/>
  <c r="F52" i="17" s="1"/>
  <c r="G46" i="17"/>
  <c r="G52" i="17" l="1"/>
  <c r="G50" i="17" s="1"/>
  <c r="G58" i="17"/>
  <c r="G56" i="17" s="1"/>
  <c r="F50" i="17"/>
  <c r="F58" i="17"/>
  <c r="H51" i="17"/>
  <c r="H46" i="17"/>
  <c r="H50" i="17" l="1"/>
  <c r="H52" i="17"/>
  <c r="H57" i="17"/>
  <c r="H32" i="17"/>
  <c r="H58" i="17" l="1"/>
  <c r="F56" i="17" l="1"/>
  <c r="H56" i="17" l="1"/>
</calcChain>
</file>

<file path=xl/sharedStrings.xml><?xml version="1.0" encoding="utf-8"?>
<sst xmlns="http://schemas.openxmlformats.org/spreadsheetml/2006/main" count="180" uniqueCount="116">
  <si>
    <t>NE PAS MODIFIER LES CELLULES DANS CET ONGLET</t>
  </si>
  <si>
    <t>NOTICE</t>
  </si>
  <si>
    <t>Contenu / Fonction de l'onglet</t>
  </si>
  <si>
    <t>NE PAS SAISIR DANS CET ONGLET</t>
  </si>
  <si>
    <t>IPC</t>
  </si>
  <si>
    <t>Consignes</t>
  </si>
  <si>
    <t>Actions</t>
  </si>
  <si>
    <t>Onglet</t>
  </si>
  <si>
    <t>Cellules</t>
  </si>
  <si>
    <r>
      <t xml:space="preserve">CRCP au 31 décembre </t>
    </r>
    <r>
      <rPr>
        <b/>
        <i/>
        <sz val="11"/>
        <rFont val="Franklin Gothic Book"/>
        <family val="2"/>
      </rPr>
      <t>N-1</t>
    </r>
    <r>
      <rPr>
        <b/>
        <sz val="10"/>
        <rFont val="Arial"/>
        <family val="2"/>
      </rPr>
      <t/>
    </r>
  </si>
  <si>
    <r>
      <t xml:space="preserve">1. reporter la valeur de l'indice d'inflation INSEE 1763852 (base 100 en 2015) de l'ensemble des mois de l'année </t>
    </r>
    <r>
      <rPr>
        <i/>
        <sz val="11"/>
        <rFont val="Franklin Gothic Book"/>
        <family val="2"/>
      </rPr>
      <t>N-1</t>
    </r>
  </si>
  <si>
    <r>
      <t>Evolutions au 01/07/</t>
    </r>
    <r>
      <rPr>
        <b/>
        <i/>
        <sz val="11"/>
        <rFont val="Franklin Gothic Book"/>
        <family val="2"/>
      </rPr>
      <t>N</t>
    </r>
  </si>
  <si>
    <t>saisir données dans 
les cellules en vert</t>
  </si>
  <si>
    <t>Inflation</t>
  </si>
  <si>
    <r>
      <t xml:space="preserve">Revenu autorisé calculé </t>
    </r>
    <r>
      <rPr>
        <i/>
        <sz val="20"/>
        <color rgb="FFFFFFFF"/>
        <rFont val="Franklin Gothic Book"/>
        <family val="2"/>
      </rPr>
      <t>ex post</t>
    </r>
  </si>
  <si>
    <t>Charges</t>
  </si>
  <si>
    <t>Recettes</t>
  </si>
  <si>
    <t>Incitations financières</t>
  </si>
  <si>
    <t xml:space="preserve"> </t>
  </si>
  <si>
    <t xml:space="preserve">Les valeurs définitives sont en couleur noir </t>
  </si>
  <si>
    <t xml:space="preserve">Les cellules pré-remplies avec des valeurs en italique de couleur bleue sur fond vert sont à mettre à jour </t>
  </si>
  <si>
    <t>Indice des prix à la consommation - Base 2015 - Ensemble des ménages - France - Ensemble hors tabac</t>
  </si>
  <si>
    <t>Inflation constatée</t>
  </si>
  <si>
    <t>Année</t>
  </si>
  <si>
    <t>Mois</t>
  </si>
  <si>
    <t>IPC hors tabac série mensuelle</t>
  </si>
  <si>
    <t>001763852
équivalent de l'identifiant 641194 actualisé sur base 2015</t>
  </si>
  <si>
    <r>
      <t xml:space="preserve">Evolution de l'IPC entre l'année </t>
    </r>
    <r>
      <rPr>
        <i/>
        <sz val="10"/>
        <rFont val="Franklin Gothic Book"/>
        <family val="2"/>
      </rPr>
      <t>N-1</t>
    </r>
    <r>
      <rPr>
        <sz val="10"/>
        <rFont val="Franklin Gothic Book"/>
        <family val="2"/>
      </rPr>
      <t xml:space="preserve"> et l'année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(%)</t>
    </r>
  </si>
  <si>
    <r>
      <t xml:space="preserve">Indice moyen 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
base 100 en 2015</t>
    </r>
  </si>
  <si>
    <t>-</t>
  </si>
  <si>
    <t>colonne D</t>
  </si>
  <si>
    <t xml:space="preserve">Inflation prévisionnelle de l'IPC entre l'année N-1 et l'année N </t>
  </si>
  <si>
    <t>INFLATION</t>
  </si>
  <si>
    <t>Charges de capital totales</t>
  </si>
  <si>
    <t xml:space="preserve">Montants retenus au titre du mécanisme de prise en compte des projets de déploiement industriel des réseaux électriques intelligents </t>
  </si>
  <si>
    <t>POSTES DE CHARGES</t>
  </si>
  <si>
    <t>Contributions des utilisateurs reçues au titre du raccordement</t>
  </si>
  <si>
    <t>Ecart de recettes liées à des évolutions non prévues de tarifs des prestations annexes</t>
  </si>
  <si>
    <t>RECETTES</t>
  </si>
  <si>
    <t>Régulation incitative de la qualité de service</t>
  </si>
  <si>
    <t>INCITATIONS</t>
  </si>
  <si>
    <t>Par convention les montants sont exprimés en valeur absolue</t>
  </si>
  <si>
    <t>SOMME DES POSTES DE CHARGES DU REVENU AUTORISE PREVISIONNEL</t>
  </si>
  <si>
    <t>SOMME DES POSTES DE RECETTES DU REVENU AUTORISE PREVISIONNEL</t>
  </si>
  <si>
    <t>SOMME DES INCITATIONS FINANCIERES DU REVENU AUTORISE PREVISIONNEL</t>
  </si>
  <si>
    <t>dont recettes prévisionnelles du 1er janvier N au 31 juillet N</t>
  </si>
  <si>
    <t>dont recettes prévisionnelles du 1er août N au 31 décembre N</t>
  </si>
  <si>
    <t>CHARGES</t>
  </si>
  <si>
    <r>
      <t xml:space="preserve">Postes du revenu autorisé calculé </t>
    </r>
    <r>
      <rPr>
        <i/>
        <sz val="12"/>
        <color theme="0"/>
        <rFont val="Franklin Gothic Book"/>
        <family val="2"/>
      </rPr>
      <t>ex post</t>
    </r>
  </si>
  <si>
    <r>
      <rPr>
        <b/>
        <sz val="10"/>
        <color rgb="FFFF0000"/>
        <rFont val="Franklin Gothic Book"/>
        <family val="2"/>
      </rPr>
      <t>NE PAS MODIFIER LES CELLULES DANS CET ONGLET -</t>
    </r>
    <r>
      <rPr>
        <b/>
        <sz val="10"/>
        <color rgb="FFC00000"/>
        <rFont val="Franklin Gothic Book"/>
        <family val="2"/>
      </rPr>
      <t xml:space="preserve"> C</t>
    </r>
    <r>
      <rPr>
        <b/>
        <i/>
        <sz val="10"/>
        <color rgb="FFC00000"/>
        <rFont val="Franklin Gothic Book"/>
        <family val="2"/>
      </rPr>
      <t>hoisir l'année dans la cellule E2</t>
    </r>
  </si>
  <si>
    <r>
      <t xml:space="preserve">NE PAS SAISIR DANS CET ONGLET, 
</t>
    </r>
    <r>
      <rPr>
        <b/>
        <sz val="10"/>
        <color rgb="FFC00000"/>
        <rFont val="Franklin Gothic Book"/>
        <family val="2"/>
      </rPr>
      <t>sauf choix de l'année (cellule E2)</t>
    </r>
  </si>
  <si>
    <t>Montants réalisés</t>
  </si>
  <si>
    <t>colonnes 
D à F</t>
  </si>
  <si>
    <t>cellule E2</t>
  </si>
  <si>
    <r>
      <t>Revenu autorisé calculé</t>
    </r>
    <r>
      <rPr>
        <b/>
        <i/>
        <sz val="11"/>
        <rFont val="Franklin Gothic Book"/>
        <family val="2"/>
      </rPr>
      <t xml:space="preserve"> ex post</t>
    </r>
  </si>
  <si>
    <t>Les valeurs issues d'un calcul sont sur fond violet</t>
  </si>
  <si>
    <r>
      <t xml:space="preserve">Evolution de l'inflation réalisée entre l'année </t>
    </r>
    <r>
      <rPr>
        <sz val="11"/>
        <rFont val="Franklin Gothic Book"/>
        <family val="2"/>
      </rPr>
      <t>N-1 et l'année N (IPC)</t>
    </r>
  </si>
  <si>
    <t>RECETTES TARIFAIRES PREVISIONNELLES TOTALES</t>
  </si>
  <si>
    <t>Evolution prévisionnelle IPC (N-1) - X</t>
  </si>
  <si>
    <t>Equilibre prévisionnel</t>
  </si>
  <si>
    <t>CRCP &amp; évolutions</t>
  </si>
  <si>
    <t>contributions au titre du raccordement</t>
  </si>
  <si>
    <t>impayés correspondant au paiement du TURPE</t>
  </si>
  <si>
    <t>Régulation incitative spécifique au projet de comptage évolué</t>
  </si>
  <si>
    <t>Régulation incitative des pertes</t>
  </si>
  <si>
    <t>Dotations FPE</t>
  </si>
  <si>
    <t>Solde du CRCP de l'année N-1 (i.e. niveau additionnel de dotation FPE à verser en année N)</t>
  </si>
  <si>
    <t>Calcul du niveau de dotations FPE additionnelles</t>
  </si>
  <si>
    <t>Facteur de productivité Enedis ("X")</t>
  </si>
  <si>
    <t>Calcul du CRCP en année N, au titre de l'année N-1</t>
  </si>
  <si>
    <t>Régulation incitative des dépenses de R&amp;D</t>
  </si>
  <si>
    <r>
      <rPr>
        <b/>
        <sz val="11"/>
        <rFont val="Franklin Gothic Book"/>
        <family val="2"/>
      </rPr>
      <t xml:space="preserve">DONNEES D'ENTREE </t>
    </r>
    <r>
      <rPr>
        <sz val="11"/>
        <rFont val="Franklin Gothic Book"/>
        <family val="2"/>
      </rPr>
      <t xml:space="preserve">: Inflation réalisée,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 au 1er août </t>
    </r>
    <r>
      <rPr>
        <i/>
        <sz val="11"/>
        <rFont val="Franklin Gothic Book"/>
        <family val="2"/>
      </rPr>
      <t>N</t>
    </r>
  </si>
  <si>
    <r>
      <t xml:space="preserve">3. sélectionner l'année en cours </t>
    </r>
    <r>
      <rPr>
        <i/>
        <sz val="11"/>
        <rFont val="Franklin Gothic Book"/>
        <family val="2"/>
      </rPr>
      <t>N</t>
    </r>
    <r>
      <rPr>
        <sz val="11"/>
        <rFont val="Franklin Gothic Book"/>
        <family val="2"/>
      </rPr>
      <t xml:space="preserve"> dans la liste déroulante de la cellule jaune E2</t>
    </r>
  </si>
  <si>
    <t>4. relever les résultats : le solde du CRCP de l'année N-1 (i.e. le niveau additionnel de dotation FPE à verser en année N)</t>
  </si>
  <si>
    <t>ligne 38</t>
  </si>
  <si>
    <t>POSTES DU REVENU AUTORISE PREVISIONNEL (en k€ courants)</t>
  </si>
  <si>
    <t>RECETTES TARIFAIRES PREVISIONNELLES (en k€ courants)</t>
  </si>
  <si>
    <t>POSTES DU REVENU AUTORISE (montants réalisés en k€ courants)</t>
  </si>
  <si>
    <t>Charges nettes d'exploitation (CNE) incitées</t>
  </si>
  <si>
    <t>charges nettes d'exploitation totales</t>
  </si>
  <si>
    <t xml:space="preserve">rémunération des fournisseurs au titre de la gestion des clients en contrat unique </t>
  </si>
  <si>
    <t>REVENU AUTORISE PREVISIONNEL TOTAL</t>
  </si>
  <si>
    <t>Recettes tarifaires perçues par Gérédis</t>
  </si>
  <si>
    <t>RECETTES TARIFAIRES PERCUES PAR GEREDIS (en k€ courants)</t>
  </si>
  <si>
    <t>Dotations prévisionnelles (cf. délibération du 19 juillet 2018)</t>
  </si>
  <si>
    <r>
      <t xml:space="preserve">Revenu autorisé calculé </t>
    </r>
    <r>
      <rPr>
        <b/>
        <i/>
        <sz val="11"/>
        <rFont val="Franklin Gothic Book"/>
        <family val="2"/>
      </rPr>
      <t>ex-post</t>
    </r>
  </si>
  <si>
    <r>
      <rPr>
        <b/>
        <sz val="14"/>
        <color rgb="FF000000"/>
        <rFont val="Franklin Gothic Book"/>
        <family val="2"/>
      </rPr>
      <t>Avertissement</t>
    </r>
    <r>
      <rPr>
        <b/>
        <sz val="11"/>
        <color rgb="FF000000"/>
        <rFont val="Franklin Gothic Book"/>
        <family val="2"/>
      </rPr>
      <t xml:space="preserve">
</t>
    </r>
    <r>
      <rPr>
        <sz val="11"/>
        <color rgb="FF000000"/>
        <rFont val="Franklin Gothic Book"/>
        <family val="2"/>
      </rPr>
      <t xml:space="preserve">Le fichier présenté ici constitue un outil à vocation pédagogique et tend à illustrer les mécanismes décrits dans la délibération du 10 mars 2022 en vue de faciliter sa compréhension.
Sa publication répond également à un souci croissant de transparence afin d’éclairer les acteurs sur les données structurantes ayant conduit à l’adoption de la délibération et d’améliorer leur visibilité sur les évolutions futures sur la période 2022-2025.
Ce fichier ne fait cependant pas partie intégrante de la délibération, pas plus qu’il n’en constitue un guide d’interprétation. </t>
    </r>
  </si>
  <si>
    <r>
      <rPr>
        <b/>
        <sz val="11"/>
        <rFont val="Franklin Gothic Book"/>
        <family val="2"/>
      </rPr>
      <t xml:space="preserve">DONNEES D'ENTREE : </t>
    </r>
    <r>
      <rPr>
        <sz val="11"/>
        <rFont val="Franklin Gothic Book"/>
        <family val="2"/>
      </rPr>
      <t xml:space="preserve">
Valeurs prévisionnelles pour la période 2012-2025</t>
    </r>
  </si>
  <si>
    <r>
      <rPr>
        <b/>
        <sz val="11"/>
        <rFont val="Franklin Gothic Book"/>
        <family val="2"/>
      </rPr>
      <t>DONNEES D'ENTREE :</t>
    </r>
    <r>
      <rPr>
        <sz val="11"/>
        <rFont val="Franklin Gothic Book"/>
        <family val="2"/>
      </rPr>
      <t xml:space="preserve"> données comptables GEREDIS réalisées des postes du revenu autorisé calculé </t>
    </r>
    <r>
      <rPr>
        <i/>
        <sz val="11"/>
        <rFont val="Franklin Gothic Book"/>
        <family val="2"/>
      </rPr>
      <t xml:space="preserve">ex post </t>
    </r>
    <r>
      <rPr>
        <sz val="11"/>
        <rFont val="Franklin Gothic Book"/>
        <family val="2"/>
      </rPr>
      <t xml:space="preserve">selon la délibération du 10 mars 2022,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 au 1er août </t>
    </r>
    <r>
      <rPr>
        <i/>
        <sz val="11"/>
        <rFont val="Franklin Gothic Book"/>
        <family val="2"/>
      </rPr>
      <t>N</t>
    </r>
  </si>
  <si>
    <r>
      <rPr>
        <b/>
        <sz val="11"/>
        <rFont val="Franklin Gothic Book"/>
        <family val="2"/>
      </rPr>
      <t>CALCUL :</t>
    </r>
    <r>
      <rPr>
        <sz val="11"/>
        <rFont val="Franklin Gothic Book"/>
        <family val="2"/>
      </rPr>
      <t xml:space="preserve"> chaque année de 2023 à 2026, le solde du CRCP au 31 décembre de l'année </t>
    </r>
    <r>
      <rPr>
        <i/>
        <sz val="11"/>
        <rFont val="Franklin Gothic Book"/>
        <family val="2"/>
      </rPr>
      <t xml:space="preserve">N-1 </t>
    </r>
    <r>
      <rPr>
        <sz val="11"/>
        <rFont val="Franklin Gothic Book"/>
        <family val="2"/>
      </rPr>
      <t>est calculé à partir des données d'entrée. Il permet d'obtenir le niveau complémentaire de dotation à verser en année N, au titre du calcul du CRCP portant sur l'année N-1</t>
    </r>
  </si>
  <si>
    <r>
      <t xml:space="preserve">2. reporter les valeurs des différents postes du revenu autorisé de l'année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>, à partir des calculs prévus par la délibération du 10 mars 2022 ou des données comptables de GEREDIS</t>
    </r>
  </si>
  <si>
    <t>Moyenne
2022-2025</t>
  </si>
  <si>
    <t>Inflation prévisionnelle cumulée entre 2020 et l'année N</t>
  </si>
  <si>
    <t>Recettes prévisionnelles calculées à partir de la grille tarifaire en vigueur au 1er août 2021</t>
  </si>
  <si>
    <t>Recettes prévisionnelles hors évolution au 1er août 2021</t>
  </si>
  <si>
    <t>Evolution prévisionnelle IPC (N-1) - X + évolution au 1er août 2021</t>
  </si>
  <si>
    <t>Evolution prévisionnelle IPC (N-1) - X cumulée entre 2020 et l'année N</t>
  </si>
  <si>
    <t>charges liées au système électrique</t>
  </si>
  <si>
    <t>dont charges d'achat des pertes</t>
  </si>
  <si>
    <t>dont charges liées au paiement du TURPE HTB</t>
  </si>
  <si>
    <t>Charges liées au système électrique</t>
  </si>
  <si>
    <t xml:space="preserve">     dont charges d'achat des pertes</t>
  </si>
  <si>
    <t xml:space="preserve">     dont charges liées au paiement du TURPE HTB</t>
  </si>
  <si>
    <t>Impayés correspondant au paiement du TURPE</t>
  </si>
  <si>
    <t xml:space="preserve">Rémunération des fournisseurs au titre de la gestion des clients en contrat unique </t>
  </si>
  <si>
    <t>Charges d’exploitation relatives aux aléas climatiques</t>
  </si>
  <si>
    <t>Coûts échoués (valeur nette comptable des immobilisations démolies)</t>
  </si>
  <si>
    <t>Charges associées à la mise en œuvre des flexibilités</t>
  </si>
  <si>
    <t>Plus-values de cession d’actifs immobiliers et de terrains</t>
  </si>
  <si>
    <t>Régulation incitative de la continuité d'alimentation</t>
  </si>
  <si>
    <t>Régulation incitative permettant de soutenir l’innovation à l’externe</t>
  </si>
  <si>
    <t>Régulation incitative des dépenses de recherche et développement (R&amp;D)</t>
  </si>
  <si>
    <t>cumul entre 2020 et l'année N</t>
  </si>
  <si>
    <t>Inflation réalisée cumulée entre 2020 et l'année N</t>
  </si>
  <si>
    <t>Dotation définitive de l'année N</t>
  </si>
  <si>
    <t>Recettes tarifaires perçues par GEREDIS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</si>
</sst>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6" formatCode="0.000"/>
    <numFmt numFmtId="167" formatCode="#,##0.0"/>
    <numFmt numFmtId="168" formatCode="_-* #,##0.00\ _€_-;\-* #,##0.00\ _€_-;_-* &quot;-&quot;?\ _€_-;_-@_-"/>
    <numFmt numFmtId="169" formatCode="0.0000"/>
  </numFmts>
  <fonts count="79" x14ac:knownFonts="1">
    <font>
      <sz val="11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FFFF"/>
      <name val="Franklin Gothic Book"/>
      <family val="2"/>
    </font>
    <font>
      <sz val="10"/>
      <color rgb="FF000000"/>
      <name val="Franklin Gothic Book"/>
      <family val="2"/>
    </font>
    <font>
      <b/>
      <sz val="10"/>
      <color rgb="FFFFFFFF"/>
      <name val="Franklin Gothic Book"/>
      <family val="2"/>
    </font>
    <font>
      <b/>
      <sz val="10"/>
      <color theme="1"/>
      <name val="Franklin Gothic Book"/>
      <family val="2"/>
    </font>
    <font>
      <sz val="10"/>
      <name val="Franklin Gothic Book"/>
      <family val="2"/>
    </font>
    <font>
      <b/>
      <sz val="10"/>
      <color rgb="FFFF0000"/>
      <name val="Franklin Gothic Book"/>
      <family val="2"/>
    </font>
    <font>
      <sz val="18"/>
      <color rgb="FF429188"/>
      <name val="Franklin Gothic Book"/>
      <family val="2"/>
    </font>
    <font>
      <b/>
      <sz val="16"/>
      <color rgb="FF000000"/>
      <name val="Franklin Gothic Book"/>
      <family val="2"/>
    </font>
    <font>
      <b/>
      <sz val="14"/>
      <color rgb="FF000000"/>
      <name val="Franklin Gothic Book"/>
      <family val="2"/>
    </font>
    <font>
      <b/>
      <sz val="11"/>
      <color rgb="FF000000"/>
      <name val="Franklin Gothic Book"/>
      <family val="2"/>
    </font>
    <font>
      <sz val="11"/>
      <color rgb="FF000000"/>
      <name val="Franklin Gothic Book"/>
      <family val="2"/>
    </font>
    <font>
      <b/>
      <sz val="12"/>
      <color rgb="FFFFFFFF"/>
      <name val="Franklin Gothic Book"/>
      <family val="2"/>
    </font>
    <font>
      <sz val="12"/>
      <color rgb="FFFFFFFF"/>
      <name val="Franklin Gothic Book"/>
      <family val="2"/>
    </font>
    <font>
      <sz val="11"/>
      <color theme="1"/>
      <name val="Franklin Gothic Book"/>
      <family val="2"/>
    </font>
    <font>
      <sz val="11"/>
      <name val="Franklin Gothic Book"/>
      <family val="2"/>
    </font>
    <font>
      <b/>
      <sz val="11"/>
      <name val="Franklin Gothic Book"/>
      <family val="2"/>
    </font>
    <font>
      <b/>
      <i/>
      <sz val="11"/>
      <name val="Franklin Gothic Book"/>
      <family val="2"/>
    </font>
    <font>
      <sz val="11"/>
      <color theme="0"/>
      <name val="Franklin Gothic Book"/>
      <family val="2"/>
    </font>
    <font>
      <i/>
      <sz val="11"/>
      <name val="Franklin Gothic Book"/>
      <family val="2"/>
    </font>
    <font>
      <b/>
      <sz val="10"/>
      <color rgb="FFC00000"/>
      <name val="Franklin Gothic Book"/>
      <family val="2"/>
    </font>
    <font>
      <b/>
      <sz val="10"/>
      <name val="Franklin Gothic Book"/>
      <family val="2"/>
    </font>
    <font>
      <b/>
      <sz val="10"/>
      <name val="Arial"/>
      <family val="2"/>
    </font>
    <font>
      <sz val="11"/>
      <color rgb="FFFFFFFF"/>
      <name val="Franklin Gothic Book"/>
      <family val="2"/>
    </font>
    <font>
      <b/>
      <i/>
      <sz val="10"/>
      <color rgb="FFC00000"/>
      <name val="Franklin Gothic Book"/>
      <family val="2"/>
    </font>
    <font>
      <i/>
      <sz val="10"/>
      <name val="Franklin Gothic Book"/>
      <family val="2"/>
    </font>
    <font>
      <sz val="20"/>
      <color rgb="FFFFFFFF"/>
      <name val="Franklin Gothic Book"/>
      <family val="2"/>
    </font>
    <font>
      <i/>
      <sz val="11"/>
      <color theme="3"/>
      <name val="Franklin Gothic Book"/>
      <family val="2"/>
    </font>
    <font>
      <i/>
      <sz val="10"/>
      <color theme="1" tint="0.499984740745262"/>
      <name val="Franklin Gothic Book"/>
      <family val="2"/>
    </font>
    <font>
      <i/>
      <sz val="20"/>
      <color rgb="FFFFFFFF"/>
      <name val="Franklin Gothic Book"/>
      <family val="2"/>
    </font>
    <font>
      <sz val="12"/>
      <color theme="0"/>
      <name val="Franklin Gothic Book"/>
      <family val="2"/>
    </font>
    <font>
      <i/>
      <sz val="12"/>
      <color theme="0"/>
      <name val="Franklin Gothic Book"/>
      <family val="2"/>
    </font>
    <font>
      <b/>
      <sz val="11"/>
      <color theme="1"/>
      <name val="Franklin Gothic Book"/>
      <family val="2"/>
    </font>
    <font>
      <b/>
      <i/>
      <sz val="11"/>
      <color theme="3"/>
      <name val="Franklin Gothic Book"/>
      <family val="2"/>
    </font>
    <font>
      <sz val="11"/>
      <color theme="3"/>
      <name val="Franklin Gothic Book"/>
      <family val="2"/>
    </font>
    <font>
      <i/>
      <sz val="11"/>
      <color rgb="FFFF0000"/>
      <name val="Franklin Gothic Book"/>
      <family val="2"/>
    </font>
    <font>
      <i/>
      <sz val="10"/>
      <color theme="1"/>
      <name val="Franklin Gothic Book"/>
      <family val="2"/>
    </font>
    <font>
      <sz val="18"/>
      <name val="Franklin Gothic Book"/>
      <family val="2"/>
    </font>
    <font>
      <i/>
      <sz val="10"/>
      <color theme="4"/>
      <name val="Franklin Gothic Book"/>
      <family val="2"/>
    </font>
    <font>
      <b/>
      <sz val="11"/>
      <color theme="0"/>
      <name val="Calibri"/>
      <family val="2"/>
      <scheme val="minor"/>
    </font>
    <font>
      <i/>
      <sz val="11"/>
      <color theme="3" tint="0.39997558519241921"/>
      <name val="Franklin Gothic Book"/>
      <family val="2"/>
    </font>
    <font>
      <b/>
      <sz val="11"/>
      <color theme="1"/>
      <name val="Calibri"/>
      <family val="2"/>
      <scheme val="minor"/>
    </font>
    <font>
      <i/>
      <sz val="10"/>
      <color rgb="FF0070C0"/>
      <name val="Franklin Gothic Book"/>
      <family val="2"/>
    </font>
    <font>
      <u/>
      <sz val="10"/>
      <color theme="10"/>
      <name val="Arial"/>
      <family val="2"/>
    </font>
    <font>
      <sz val="10"/>
      <color theme="6" tint="-0.249977111117893"/>
      <name val="Franklin Gothic Book"/>
      <family val="2"/>
    </font>
    <font>
      <b/>
      <sz val="10"/>
      <color rgb="FF000000"/>
      <name val="Franklin Gothic Book"/>
      <family val="2"/>
    </font>
    <font>
      <i/>
      <sz val="10"/>
      <color theme="6" tint="-0.249977111117893"/>
      <name val="Franklin Gothic Book"/>
      <family val="2"/>
    </font>
    <font>
      <sz val="10"/>
      <color rgb="FFFF0000"/>
      <name val="Franklin Gothic Book"/>
      <family val="2"/>
    </font>
    <font>
      <i/>
      <sz val="10"/>
      <color rgb="FF000000"/>
      <name val="Franklin Gothic Book"/>
      <family val="2"/>
    </font>
    <font>
      <sz val="9"/>
      <name val="Franklin Gothic Book"/>
      <family val="2"/>
    </font>
    <font>
      <sz val="11"/>
      <color theme="6" tint="-0.499984740745262"/>
      <name val="Calibri"/>
      <family val="2"/>
      <scheme val="minor"/>
    </font>
    <font>
      <b/>
      <i/>
      <sz val="10"/>
      <color theme="1"/>
      <name val="Franklin Gothic Book"/>
      <family val="2"/>
    </font>
    <font>
      <b/>
      <i/>
      <sz val="10"/>
      <color rgb="FF000000"/>
      <name val="Franklin Gothic Book"/>
      <family val="2"/>
    </font>
    <font>
      <b/>
      <i/>
      <sz val="10"/>
      <name val="Franklin Gothic Book"/>
      <family val="2"/>
    </font>
    <font>
      <sz val="11"/>
      <color theme="7"/>
      <name val="Franklin Gothic Book"/>
      <family val="2"/>
    </font>
    <font>
      <b/>
      <sz val="11"/>
      <color theme="0"/>
      <name val="Franklin Gothic Book"/>
      <family val="2"/>
    </font>
    <font>
      <b/>
      <i/>
      <sz val="11"/>
      <color rgb="FFC00000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sz val="11"/>
      <color theme="1" tint="0.499984740745262"/>
      <name val="Franklin Gothic Book"/>
      <family val="2"/>
    </font>
    <font>
      <i/>
      <sz val="9"/>
      <color theme="6" tint="-0.249977111117893"/>
      <name val="Franklin Gothic Book"/>
      <family val="2"/>
    </font>
    <font>
      <i/>
      <sz val="9"/>
      <color theme="1"/>
      <name val="Franklin Gothic Book"/>
      <family val="2"/>
    </font>
    <font>
      <i/>
      <sz val="9"/>
      <color rgb="FF000000"/>
      <name val="Franklin Gothic Book"/>
      <family val="2"/>
    </font>
    <font>
      <i/>
      <sz val="9"/>
      <name val="Franklin Gothic Book"/>
      <family val="2"/>
    </font>
    <font>
      <i/>
      <sz val="9"/>
      <color theme="4"/>
      <name val="Franklin Gothic Book"/>
      <family val="2"/>
    </font>
    <font>
      <sz val="10"/>
      <name val="Arial"/>
      <family val="2"/>
    </font>
    <font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theme="9"/>
      </patternFill>
    </fill>
    <fill>
      <patternFill patternType="solid">
        <fgColor theme="0" tint="-0.34998626667073579"/>
        <bgColor theme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theme="9"/>
      </patternFill>
    </fill>
    <fill>
      <patternFill patternType="solid">
        <fgColor theme="0" tint="-0.34998626667073579"/>
        <bgColor indexed="64"/>
      </patternFill>
    </fill>
  </fills>
  <borders count="58">
    <border>
      <left/>
      <right/>
      <top/>
      <bottom/>
      <diagonal/>
    </border>
    <border>
      <left style="medium">
        <color rgb="FF009AAA"/>
      </left>
      <right style="medium">
        <color rgb="FF009AAA"/>
      </right>
      <top style="medium">
        <color rgb="FF009AAA"/>
      </top>
      <bottom style="medium">
        <color rgb="FF009AAA"/>
      </bottom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FFFFF"/>
      </left>
      <right style="medium">
        <color rgb="FFFFFFFF"/>
      </right>
      <top style="medium">
        <color theme="5"/>
      </top>
      <bottom/>
      <diagonal/>
    </border>
    <border>
      <left/>
      <right style="medium">
        <color rgb="FFFFFFFF"/>
      </right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rgb="FFFFFFFF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rgb="FFFFFFFF"/>
      </right>
      <top style="medium">
        <color theme="5"/>
      </top>
      <bottom style="medium">
        <color theme="5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/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rgb="FFFFFFFF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6"/>
      </left>
      <right/>
      <top/>
      <bottom/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rgb="FFFFFFFF"/>
      </right>
      <top style="medium">
        <color theme="6"/>
      </top>
      <bottom/>
      <diagonal/>
    </border>
    <border>
      <left style="medium">
        <color rgb="FFFFFFFF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 style="medium">
        <color theme="6"/>
      </left>
      <right style="medium">
        <color theme="6"/>
      </right>
      <top/>
      <bottom/>
      <diagonal/>
    </border>
    <border>
      <left style="medium">
        <color theme="6"/>
      </left>
      <right/>
      <top style="medium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/>
      <top style="medium">
        <color theme="6"/>
      </top>
      <bottom style="medium">
        <color rgb="FFFFFFFF"/>
      </bottom>
      <diagonal/>
    </border>
    <border>
      <left/>
      <right/>
      <top style="medium">
        <color theme="6"/>
      </top>
      <bottom style="medium">
        <color rgb="FFFFFFFF"/>
      </bottom>
      <diagonal/>
    </border>
    <border>
      <left/>
      <right style="medium">
        <color theme="6"/>
      </right>
      <top style="medium">
        <color theme="6"/>
      </top>
      <bottom style="medium">
        <color rgb="FFFFFFFF"/>
      </bottom>
      <diagonal/>
    </border>
    <border>
      <left style="medium">
        <color theme="6"/>
      </left>
      <right style="medium">
        <color theme="6"/>
      </right>
      <top/>
      <bottom style="medium">
        <color theme="6"/>
      </bottom>
      <diagonal/>
    </border>
    <border>
      <left style="medium">
        <color theme="6"/>
      </left>
      <right style="medium">
        <color theme="0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/>
      <top style="medium">
        <color rgb="FFFFFFFF"/>
      </top>
      <bottom style="medium">
        <color theme="0"/>
      </bottom>
      <diagonal/>
    </border>
    <border>
      <left/>
      <right/>
      <top style="medium">
        <color rgb="FFFFFFFF"/>
      </top>
      <bottom style="medium">
        <color theme="0"/>
      </bottom>
      <diagonal/>
    </border>
    <border>
      <left/>
      <right style="medium">
        <color theme="6"/>
      </right>
      <top style="medium">
        <color rgb="FFFFFFFF"/>
      </top>
      <bottom style="medium">
        <color theme="0"/>
      </bottom>
      <diagonal/>
    </border>
    <border>
      <left style="medium">
        <color rgb="FFFFFFFF"/>
      </left>
      <right/>
      <top style="medium">
        <color theme="6"/>
      </top>
      <bottom/>
      <diagonal/>
    </border>
    <border>
      <left/>
      <right style="medium">
        <color rgb="FF009AAA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rgb="FFFFFFFF"/>
      </right>
      <top style="medium">
        <color theme="7"/>
      </top>
      <bottom/>
      <diagonal/>
    </border>
    <border>
      <left style="medium">
        <color theme="7"/>
      </left>
      <right style="medium">
        <color rgb="FFFFFFFF"/>
      </right>
      <top/>
      <bottom/>
      <diagonal/>
    </border>
    <border>
      <left/>
      <right/>
      <top style="medium">
        <color theme="7"/>
      </top>
      <bottom/>
      <diagonal/>
    </border>
    <border>
      <left style="medium">
        <color rgb="FF009AAA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/>
      <bottom/>
      <diagonal/>
    </border>
    <border>
      <left style="medium">
        <color rgb="FFFFFFFF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7"/>
      </left>
      <right/>
      <top/>
      <bottom style="medium">
        <color theme="7"/>
      </bottom>
      <diagonal/>
    </border>
  </borders>
  <cellStyleXfs count="9">
    <xf numFmtId="0" fontId="0" fillId="0" borderId="0"/>
    <xf numFmtId="9" fontId="11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77" fillId="0" borderId="0"/>
    <xf numFmtId="0" fontId="77" fillId="0" borderId="0"/>
    <xf numFmtId="0" fontId="78" fillId="0" borderId="0"/>
  </cellStyleXfs>
  <cellXfs count="239">
    <xf numFmtId="0" fontId="0" fillId="0" borderId="0" xfId="0"/>
    <xf numFmtId="0" fontId="19" fillId="0" borderId="0" xfId="0" applyFont="1" applyAlignment="1">
      <alignment vertical="center"/>
    </xf>
    <xf numFmtId="0" fontId="17" fillId="2" borderId="0" xfId="0" applyFont="1" applyFill="1" applyAlignment="1">
      <alignment vertical="center"/>
    </xf>
    <xf numFmtId="0" fontId="24" fillId="8" borderId="5" xfId="0" applyFont="1" applyFill="1" applyBorder="1" applyAlignment="1">
      <alignment horizontal="center" vertical="center" wrapText="1"/>
    </xf>
    <xf numFmtId="0" fontId="24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26" fillId="6" borderId="4" xfId="2" applyFont="1" applyFill="1" applyBorder="1" applyAlignment="1">
      <alignment horizontal="center" vertical="center" wrapText="1"/>
    </xf>
    <xf numFmtId="0" fontId="26" fillId="3" borderId="4" xfId="2" applyFont="1" applyFill="1" applyBorder="1" applyAlignment="1">
      <alignment horizontal="center" vertical="center" wrapText="1"/>
    </xf>
    <xf numFmtId="0" fontId="24" fillId="8" borderId="8" xfId="2" applyFont="1" applyFill="1" applyBorder="1" applyAlignment="1">
      <alignment horizontal="center" vertical="center" wrapText="1"/>
    </xf>
    <xf numFmtId="0" fontId="24" fillId="8" borderId="9" xfId="2" applyFont="1" applyFill="1" applyBorder="1" applyAlignment="1">
      <alignment horizontal="center" vertical="center" wrapText="1"/>
    </xf>
    <xf numFmtId="0" fontId="24" fillId="8" borderId="10" xfId="2" applyFont="1" applyFill="1" applyBorder="1" applyAlignment="1">
      <alignment horizontal="center" vertical="center" wrapText="1"/>
    </xf>
    <xf numFmtId="0" fontId="26" fillId="0" borderId="4" xfId="2" applyFont="1" applyBorder="1" applyAlignment="1">
      <alignment horizontal="center" vertical="center" wrapText="1"/>
    </xf>
    <xf numFmtId="0" fontId="30" fillId="7" borderId="4" xfId="2" applyFont="1" applyFill="1" applyBorder="1" applyAlignment="1">
      <alignment horizontal="center" vertical="center" wrapText="1"/>
    </xf>
    <xf numFmtId="0" fontId="16" fillId="3" borderId="4" xfId="2" applyFont="1" applyFill="1" applyBorder="1" applyAlignment="1">
      <alignment horizontal="center" vertical="center" wrapText="1"/>
    </xf>
    <xf numFmtId="0" fontId="27" fillId="3" borderId="4" xfId="2" applyFont="1" applyFill="1" applyBorder="1" applyAlignment="1">
      <alignment horizontal="left" vertical="center" wrapText="1"/>
    </xf>
    <xf numFmtId="0" fontId="27" fillId="9" borderId="4" xfId="2" applyFont="1" applyFill="1" applyBorder="1" applyAlignment="1">
      <alignment horizontal="left" vertical="center" wrapText="1"/>
    </xf>
    <xf numFmtId="0" fontId="16" fillId="9" borderId="4" xfId="2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27" fillId="0" borderId="0" xfId="0" applyFont="1" applyAlignment="1">
      <alignment vertical="center"/>
    </xf>
    <xf numFmtId="14" fontId="17" fillId="0" borderId="0" xfId="0" applyNumberFormat="1" applyFont="1" applyAlignment="1">
      <alignment vertical="center"/>
    </xf>
    <xf numFmtId="0" fontId="39" fillId="0" borderId="0" xfId="0" applyFont="1" applyAlignment="1">
      <alignment vertical="center"/>
    </xf>
    <xf numFmtId="167" fontId="27" fillId="0" borderId="0" xfId="0" applyNumberFormat="1" applyFont="1" applyAlignment="1">
      <alignment horizontal="right" vertical="center"/>
    </xf>
    <xf numFmtId="0" fontId="45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vertical="center" wrapText="1"/>
    </xf>
    <xf numFmtId="0" fontId="31" fillId="0" borderId="0" xfId="0" applyFont="1" applyAlignment="1">
      <alignment horizontal="right" vertical="center" wrapText="1"/>
    </xf>
    <xf numFmtId="0" fontId="28" fillId="0" borderId="0" xfId="0" applyFont="1" applyAlignment="1">
      <alignment vertical="center"/>
    </xf>
    <xf numFmtId="167" fontId="28" fillId="0" borderId="0" xfId="0" applyNumberFormat="1" applyFont="1" applyAlignment="1">
      <alignment vertical="center"/>
    </xf>
    <xf numFmtId="0" fontId="44" fillId="10" borderId="11" xfId="2" applyFont="1" applyFill="1" applyBorder="1" applyAlignment="1">
      <alignment horizontal="left" vertical="center" wrapText="1"/>
    </xf>
    <xf numFmtId="167" fontId="44" fillId="10" borderId="11" xfId="2" applyNumberFormat="1" applyFont="1" applyFill="1" applyBorder="1" applyAlignment="1">
      <alignment horizontal="center" vertical="center" wrapText="1"/>
    </xf>
    <xf numFmtId="0" fontId="44" fillId="10" borderId="11" xfId="2" applyFont="1" applyFill="1" applyBorder="1" applyAlignment="1">
      <alignment horizontal="center" vertical="center" wrapText="1"/>
    </xf>
    <xf numFmtId="0" fontId="25" fillId="7" borderId="15" xfId="2" applyFont="1" applyFill="1" applyBorder="1" applyAlignment="1">
      <alignment horizontal="center" vertical="center" wrapText="1"/>
    </xf>
    <xf numFmtId="0" fontId="26" fillId="0" borderId="18" xfId="2" applyFont="1" applyBorder="1" applyAlignment="1">
      <alignment horizontal="left" vertical="center" wrapText="1"/>
    </xf>
    <xf numFmtId="0" fontId="27" fillId="0" borderId="19" xfId="0" applyFont="1" applyBorder="1" applyAlignment="1">
      <alignment vertical="center"/>
    </xf>
    <xf numFmtId="0" fontId="27" fillId="0" borderId="20" xfId="0" applyFont="1" applyBorder="1" applyAlignment="1">
      <alignment vertical="center"/>
    </xf>
    <xf numFmtId="167" fontId="27" fillId="0" borderId="21" xfId="0" applyNumberFormat="1" applyFont="1" applyBorder="1" applyAlignment="1">
      <alignment horizontal="right" vertical="center"/>
    </xf>
    <xf numFmtId="0" fontId="42" fillId="7" borderId="15" xfId="2" applyFont="1" applyFill="1" applyBorder="1" applyAlignment="1">
      <alignment horizontal="center" vertical="center" wrapText="1"/>
    </xf>
    <xf numFmtId="0" fontId="26" fillId="0" borderId="0" xfId="0" applyFont="1"/>
    <xf numFmtId="0" fontId="26" fillId="12" borderId="0" xfId="0" applyFont="1" applyFill="1"/>
    <xf numFmtId="0" fontId="52" fillId="4" borderId="0" xfId="0" applyFont="1" applyFill="1"/>
    <xf numFmtId="164" fontId="0" fillId="0" borderId="0" xfId="3" applyFont="1"/>
    <xf numFmtId="10" fontId="0" fillId="0" borderId="0" xfId="1" applyNumberFormat="1" applyFont="1"/>
    <xf numFmtId="164" fontId="0" fillId="0" borderId="0" xfId="3" applyFont="1" applyFill="1"/>
    <xf numFmtId="164" fontId="0" fillId="4" borderId="0" xfId="3" applyFont="1" applyFill="1"/>
    <xf numFmtId="164" fontId="0" fillId="12" borderId="0" xfId="3" applyFont="1" applyFill="1"/>
    <xf numFmtId="164" fontId="0" fillId="0" borderId="0" xfId="3" applyFont="1" applyFill="1" applyAlignment="1">
      <alignment horizontal="center"/>
    </xf>
    <xf numFmtId="164" fontId="0" fillId="4" borderId="0" xfId="3" applyFont="1" applyFill="1" applyAlignment="1">
      <alignment horizontal="center"/>
    </xf>
    <xf numFmtId="164" fontId="0" fillId="0" borderId="0" xfId="3" applyFont="1" applyAlignment="1">
      <alignment horizontal="center"/>
    </xf>
    <xf numFmtId="164" fontId="0" fillId="12" borderId="0" xfId="3" applyFont="1" applyFill="1" applyAlignment="1">
      <alignment horizontal="center"/>
    </xf>
    <xf numFmtId="10" fontId="0" fillId="0" borderId="0" xfId="1" applyNumberFormat="1" applyFont="1" applyFill="1"/>
    <xf numFmtId="10" fontId="0" fillId="4" borderId="0" xfId="1" applyNumberFormat="1" applyFont="1" applyFill="1"/>
    <xf numFmtId="10" fontId="0" fillId="12" borderId="0" xfId="1" applyNumberFormat="1" applyFont="1" applyFill="1"/>
    <xf numFmtId="0" fontId="17" fillId="0" borderId="0" xfId="0" applyFont="1"/>
    <xf numFmtId="0" fontId="9" fillId="0" borderId="31" xfId="2" applyFont="1" applyBorder="1" applyAlignment="1">
      <alignment horizontal="center" vertical="center" wrapText="1"/>
    </xf>
    <xf numFmtId="0" fontId="9" fillId="0" borderId="32" xfId="2" applyFont="1" applyBorder="1" applyAlignment="1">
      <alignment horizontal="center" vertical="center" wrapText="1"/>
    </xf>
    <xf numFmtId="0" fontId="9" fillId="0" borderId="33" xfId="2" applyFont="1" applyBorder="1" applyAlignment="1">
      <alignment horizontal="center" vertical="center" wrapText="1"/>
    </xf>
    <xf numFmtId="2" fontId="54" fillId="4" borderId="34" xfId="2" applyNumberFormat="1" applyFont="1" applyFill="1" applyBorder="1" applyAlignment="1">
      <alignment horizontal="center" vertical="center" wrapText="1"/>
    </xf>
    <xf numFmtId="2" fontId="54" fillId="4" borderId="35" xfId="2" applyNumberFormat="1" applyFont="1" applyFill="1" applyBorder="1" applyAlignment="1">
      <alignment horizontal="center" vertical="center" wrapText="1"/>
    </xf>
    <xf numFmtId="2" fontId="54" fillId="4" borderId="36" xfId="2" applyNumberFormat="1" applyFont="1" applyFill="1" applyBorder="1" applyAlignment="1">
      <alignment horizontal="center" vertical="center" wrapText="1"/>
    </xf>
    <xf numFmtId="2" fontId="9" fillId="0" borderId="34" xfId="2" applyNumberFormat="1" applyFont="1" applyBorder="1" applyAlignment="1">
      <alignment horizontal="center" vertical="center" wrapText="1"/>
    </xf>
    <xf numFmtId="2" fontId="9" fillId="0" borderId="35" xfId="2" applyNumberFormat="1" applyFont="1" applyBorder="1" applyAlignment="1">
      <alignment horizontal="center" vertical="center" wrapText="1"/>
    </xf>
    <xf numFmtId="2" fontId="9" fillId="0" borderId="36" xfId="2" applyNumberFormat="1" applyFont="1" applyBorder="1" applyAlignment="1">
      <alignment horizontal="center" vertical="center" wrapText="1"/>
    </xf>
    <xf numFmtId="0" fontId="9" fillId="0" borderId="37" xfId="2" applyFont="1" applyBorder="1" applyAlignment="1">
      <alignment horizontal="center" vertical="center" wrapText="1"/>
    </xf>
    <xf numFmtId="0" fontId="9" fillId="0" borderId="38" xfId="2" applyFont="1" applyBorder="1" applyAlignment="1">
      <alignment horizontal="center" vertical="center" wrapText="1"/>
    </xf>
    <xf numFmtId="0" fontId="9" fillId="0" borderId="39" xfId="2" applyFont="1" applyBorder="1" applyAlignment="1">
      <alignment horizontal="center" vertical="center" wrapText="1"/>
    </xf>
    <xf numFmtId="0" fontId="0" fillId="4" borderId="0" xfId="0" applyFill="1"/>
    <xf numFmtId="0" fontId="40" fillId="0" borderId="3" xfId="2" applyFont="1" applyBorder="1" applyAlignment="1">
      <alignment horizontal="center" vertical="center" wrapText="1"/>
    </xf>
    <xf numFmtId="0" fontId="25" fillId="6" borderId="44" xfId="2" applyFont="1" applyFill="1" applyBorder="1" applyAlignment="1">
      <alignment horizontal="center" vertical="center" wrapText="1"/>
    </xf>
    <xf numFmtId="0" fontId="9" fillId="0" borderId="30" xfId="2" applyFont="1" applyBorder="1" applyAlignment="1">
      <alignment horizontal="center" vertical="center" wrapText="1"/>
    </xf>
    <xf numFmtId="0" fontId="55" fillId="0" borderId="43" xfId="5" applyBorder="1" applyAlignment="1">
      <alignment horizontal="center" vertical="center" wrapText="1"/>
    </xf>
    <xf numFmtId="0" fontId="30" fillId="14" borderId="4" xfId="2" applyFont="1" applyFill="1" applyBorder="1" applyAlignment="1">
      <alignment horizontal="center" vertical="center" wrapText="1"/>
    </xf>
    <xf numFmtId="0" fontId="27" fillId="13" borderId="4" xfId="2" applyFont="1" applyFill="1" applyBorder="1" applyAlignment="1">
      <alignment horizontal="left" vertical="center" wrapText="1"/>
    </xf>
    <xf numFmtId="0" fontId="16" fillId="13" borderId="4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6" fillId="0" borderId="23" xfId="0" applyFont="1" applyBorder="1" applyAlignment="1">
      <alignment horizontal="left" vertical="center" wrapText="1"/>
    </xf>
    <xf numFmtId="166" fontId="40" fillId="0" borderId="3" xfId="1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7" fillId="0" borderId="23" xfId="0" applyFont="1" applyBorder="1" applyAlignment="1">
      <alignment horizontal="left" vertical="center" wrapText="1"/>
    </xf>
    <xf numFmtId="3" fontId="8" fillId="0" borderId="23" xfId="0" applyNumberFormat="1" applyFont="1" applyBorder="1" applyAlignment="1">
      <alignment horizontal="right" vertical="center" wrapText="1"/>
    </xf>
    <xf numFmtId="3" fontId="14" fillId="0" borderId="3" xfId="3" applyNumberFormat="1" applyFont="1" applyFill="1" applyBorder="1" applyAlignment="1">
      <alignment horizontal="right" vertical="center" wrapText="1"/>
    </xf>
    <xf numFmtId="3" fontId="17" fillId="0" borderId="3" xfId="3" applyNumberFormat="1" applyFont="1" applyFill="1" applyBorder="1" applyAlignment="1">
      <alignment horizontal="right" vertical="center" wrapText="1"/>
    </xf>
    <xf numFmtId="3" fontId="58" fillId="0" borderId="3" xfId="3" applyNumberFormat="1" applyFont="1" applyFill="1" applyBorder="1" applyAlignment="1">
      <alignment horizontal="right" vertical="center" wrapText="1"/>
    </xf>
    <xf numFmtId="10" fontId="14" fillId="0" borderId="3" xfId="3" applyNumberFormat="1" applyFont="1" applyFill="1" applyBorder="1" applyAlignment="1">
      <alignment horizontal="right" vertical="center" wrapText="1"/>
    </xf>
    <xf numFmtId="166" fontId="40" fillId="0" borderId="3" xfId="1" applyNumberFormat="1" applyFont="1" applyBorder="1" applyAlignment="1">
      <alignment horizontal="right" vertical="center" wrapText="1"/>
    </xf>
    <xf numFmtId="0" fontId="15" fillId="6" borderId="25" xfId="0" applyFont="1" applyFill="1" applyBorder="1" applyAlignment="1">
      <alignment horizontal="center" vertical="center" wrapText="1"/>
    </xf>
    <xf numFmtId="0" fontId="15" fillId="6" borderId="26" xfId="3" applyNumberFormat="1" applyFont="1" applyFill="1" applyBorder="1" applyAlignment="1">
      <alignment horizontal="center" vertical="center" wrapText="1"/>
    </xf>
    <xf numFmtId="0" fontId="15" fillId="6" borderId="26" xfId="0" applyFont="1" applyFill="1" applyBorder="1" applyAlignment="1">
      <alignment horizontal="center"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53" fillId="0" borderId="0" xfId="0" applyFont="1"/>
    <xf numFmtId="10" fontId="57" fillId="0" borderId="3" xfId="1" applyNumberFormat="1" applyFont="1" applyFill="1" applyBorder="1" applyAlignment="1">
      <alignment horizontal="center" vertical="center" wrapText="1"/>
    </xf>
    <xf numFmtId="0" fontId="16" fillId="12" borderId="23" xfId="0" applyFont="1" applyFill="1" applyBorder="1" applyAlignment="1">
      <alignment horizontal="left" vertical="center" wrapText="1"/>
    </xf>
    <xf numFmtId="3" fontId="57" fillId="12" borderId="3" xfId="3" applyNumberFormat="1" applyFont="1" applyFill="1" applyBorder="1" applyAlignment="1">
      <alignment horizontal="right" vertical="center" wrapText="1"/>
    </xf>
    <xf numFmtId="3" fontId="33" fillId="12" borderId="3" xfId="3" applyNumberFormat="1" applyFont="1" applyFill="1" applyBorder="1" applyAlignment="1">
      <alignment horizontal="right" vertical="center" wrapText="1"/>
    </xf>
    <xf numFmtId="0" fontId="6" fillId="0" borderId="23" xfId="0" applyFont="1" applyBorder="1" applyAlignment="1">
      <alignment horizontal="left" vertical="center" wrapText="1"/>
    </xf>
    <xf numFmtId="0" fontId="0" fillId="12" borderId="0" xfId="0" applyFill="1"/>
    <xf numFmtId="0" fontId="6" fillId="12" borderId="23" xfId="0" applyFont="1" applyFill="1" applyBorder="1" applyAlignment="1">
      <alignment horizontal="left" vertical="center" wrapText="1"/>
    </xf>
    <xf numFmtId="3" fontId="14" fillId="12" borderId="3" xfId="3" applyNumberFormat="1" applyFont="1" applyFill="1" applyBorder="1" applyAlignment="1">
      <alignment horizontal="right" vertical="center" wrapText="1"/>
    </xf>
    <xf numFmtId="3" fontId="17" fillId="12" borderId="3" xfId="3" applyNumberFormat="1" applyFont="1" applyFill="1" applyBorder="1" applyAlignment="1">
      <alignment horizontal="right" vertical="center" wrapText="1"/>
    </xf>
    <xf numFmtId="0" fontId="58" fillId="0" borderId="23" xfId="0" applyFont="1" applyBorder="1" applyAlignment="1">
      <alignment horizontal="right" vertical="center" wrapText="1"/>
    </xf>
    <xf numFmtId="0" fontId="48" fillId="0" borderId="23" xfId="0" applyFont="1" applyBorder="1" applyAlignment="1">
      <alignment horizontal="right" vertical="center" wrapText="1"/>
    </xf>
    <xf numFmtId="3" fontId="60" fillId="0" borderId="3" xfId="3" applyNumberFormat="1" applyFont="1" applyFill="1" applyBorder="1" applyAlignment="1">
      <alignment horizontal="right" vertical="center" wrapText="1"/>
    </xf>
    <xf numFmtId="3" fontId="37" fillId="0" borderId="3" xfId="3" applyNumberFormat="1" applyFont="1" applyFill="1" applyBorder="1" applyAlignment="1">
      <alignment horizontal="right" vertical="center" wrapText="1"/>
    </xf>
    <xf numFmtId="0" fontId="61" fillId="0" borderId="23" xfId="0" applyFont="1" applyBorder="1" applyAlignment="1">
      <alignment horizontal="left" vertical="center" wrapText="1"/>
    </xf>
    <xf numFmtId="3" fontId="61" fillId="0" borderId="3" xfId="3" applyNumberFormat="1" applyFont="1" applyFill="1" applyBorder="1" applyAlignment="1">
      <alignment horizontal="right" vertical="center" wrapText="1"/>
    </xf>
    <xf numFmtId="10" fontId="61" fillId="0" borderId="3" xfId="3" applyNumberFormat="1" applyFont="1" applyFill="1" applyBorder="1" applyAlignment="1">
      <alignment horizontal="right" vertical="center" wrapText="1"/>
    </xf>
    <xf numFmtId="166" fontId="61" fillId="0" borderId="3" xfId="3" applyNumberFormat="1" applyFont="1" applyFill="1" applyBorder="1" applyAlignment="1">
      <alignment horizontal="right" vertical="center" wrapText="1"/>
    </xf>
    <xf numFmtId="0" fontId="62" fillId="0" borderId="0" xfId="0" applyFont="1"/>
    <xf numFmtId="0" fontId="5" fillId="0" borderId="23" xfId="0" applyFont="1" applyBorder="1" applyAlignment="1">
      <alignment horizontal="left" vertical="center" wrapText="1"/>
    </xf>
    <xf numFmtId="0" fontId="15" fillId="6" borderId="48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vertical="center"/>
    </xf>
    <xf numFmtId="0" fontId="49" fillId="0" borderId="53" xfId="0" applyFont="1" applyBorder="1" applyAlignment="1">
      <alignment vertical="center" textRotation="90"/>
    </xf>
    <xf numFmtId="3" fontId="0" fillId="0" borderId="0" xfId="0" applyNumberFormat="1"/>
    <xf numFmtId="0" fontId="63" fillId="0" borderId="23" xfId="0" applyFont="1" applyBorder="1" applyAlignment="1">
      <alignment horizontal="right" vertical="center" wrapText="1"/>
    </xf>
    <xf numFmtId="3" fontId="64" fillId="0" borderId="3" xfId="3" applyNumberFormat="1" applyFont="1" applyFill="1" applyBorder="1" applyAlignment="1">
      <alignment horizontal="right" vertical="center" wrapText="1"/>
    </xf>
    <xf numFmtId="3" fontId="65" fillId="0" borderId="3" xfId="3" applyNumberFormat="1" applyFont="1" applyFill="1" applyBorder="1" applyAlignment="1">
      <alignment horizontal="right" vertical="center" wrapText="1"/>
    </xf>
    <xf numFmtId="0" fontId="44" fillId="10" borderId="54" xfId="2" applyFont="1" applyFill="1" applyBorder="1" applyAlignment="1">
      <alignment vertical="center" wrapText="1"/>
    </xf>
    <xf numFmtId="0" fontId="44" fillId="10" borderId="13" xfId="2" applyFont="1" applyFill="1" applyBorder="1" applyAlignment="1">
      <alignment vertical="center" wrapText="1"/>
    </xf>
    <xf numFmtId="0" fontId="27" fillId="0" borderId="55" xfId="0" applyFont="1" applyBorder="1" applyAlignment="1">
      <alignment vertical="center"/>
    </xf>
    <xf numFmtId="2" fontId="54" fillId="9" borderId="24" xfId="1" applyNumberFormat="1" applyFont="1" applyFill="1" applyBorder="1" applyAlignment="1">
      <alignment horizontal="center" vertical="center" wrapText="1"/>
    </xf>
    <xf numFmtId="10" fontId="54" fillId="9" borderId="3" xfId="1" applyNumberFormat="1" applyFont="1" applyFill="1" applyBorder="1" applyAlignment="1">
      <alignment horizontal="center" vertical="center" wrapText="1"/>
    </xf>
    <xf numFmtId="0" fontId="66" fillId="0" borderId="29" xfId="0" applyFont="1" applyBorder="1" applyAlignment="1">
      <alignment horizontal="left" vertical="center" wrapText="1"/>
    </xf>
    <xf numFmtId="0" fontId="26" fillId="10" borderId="12" xfId="2" applyFont="1" applyFill="1" applyBorder="1" applyAlignment="1">
      <alignment vertical="center" wrapText="1"/>
    </xf>
    <xf numFmtId="0" fontId="59" fillId="0" borderId="0" xfId="0" applyFont="1" applyAlignment="1">
      <alignment vertical="center" wrapText="1"/>
    </xf>
    <xf numFmtId="0" fontId="67" fillId="0" borderId="55" xfId="0" applyFont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27" fillId="0" borderId="0" xfId="0" applyFont="1" applyAlignment="1">
      <alignment horizontal="right" vertical="center"/>
    </xf>
    <xf numFmtId="0" fontId="44" fillId="5" borderId="1" xfId="2" applyFont="1" applyFill="1" applyBorder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69" fillId="0" borderId="0" xfId="0" applyFont="1" applyAlignment="1">
      <alignment horizontal="left" vertical="center"/>
    </xf>
    <xf numFmtId="0" fontId="35" fillId="7" borderId="16" xfId="2" applyFont="1" applyFill="1" applyBorder="1" applyAlignment="1">
      <alignment horizontal="center" vertical="center" wrapText="1"/>
    </xf>
    <xf numFmtId="0" fontId="35" fillId="7" borderId="17" xfId="2" applyFont="1" applyFill="1" applyBorder="1" applyAlignment="1">
      <alignment horizontal="center" vertical="center" wrapText="1"/>
    </xf>
    <xf numFmtId="0" fontId="35" fillId="7" borderId="13" xfId="2" applyFont="1" applyFill="1" applyBorder="1" applyAlignment="1">
      <alignment horizontal="center" vertical="center" wrapText="1"/>
    </xf>
    <xf numFmtId="14" fontId="27" fillId="0" borderId="0" xfId="0" applyNumberFormat="1" applyFont="1" applyAlignment="1">
      <alignment vertical="center"/>
    </xf>
    <xf numFmtId="168" fontId="28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3" fontId="58" fillId="0" borderId="23" xfId="3" applyNumberFormat="1" applyFont="1" applyFill="1" applyBorder="1" applyAlignment="1">
      <alignment horizontal="right" vertical="center" wrapText="1"/>
    </xf>
    <xf numFmtId="0" fontId="4" fillId="0" borderId="23" xfId="0" applyFont="1" applyBorder="1" applyAlignment="1">
      <alignment horizontal="left" vertical="center" wrapText="1"/>
    </xf>
    <xf numFmtId="0" fontId="70" fillId="0" borderId="0" xfId="0" applyFont="1" applyAlignment="1">
      <alignment wrapText="1"/>
    </xf>
    <xf numFmtId="0" fontId="3" fillId="0" borderId="23" xfId="0" applyFont="1" applyBorder="1" applyAlignment="1">
      <alignment horizontal="left" vertical="center" wrapText="1"/>
    </xf>
    <xf numFmtId="10" fontId="57" fillId="0" borderId="0" xfId="1" applyNumberFormat="1" applyFont="1" applyFill="1" applyBorder="1" applyAlignment="1">
      <alignment horizontal="center" vertical="center" wrapText="1"/>
    </xf>
    <xf numFmtId="0" fontId="27" fillId="0" borderId="0" xfId="0" quotePrefix="1" applyFont="1" applyAlignment="1">
      <alignment vertical="center"/>
    </xf>
    <xf numFmtId="0" fontId="3" fillId="0" borderId="11" xfId="2" applyFont="1" applyBorder="1" applyAlignment="1">
      <alignment horizontal="left" vertical="center" wrapText="1"/>
    </xf>
    <xf numFmtId="0" fontId="26" fillId="0" borderId="11" xfId="2" applyFont="1" applyBorder="1" applyAlignment="1">
      <alignment horizontal="left" vertical="center" wrapText="1"/>
    </xf>
    <xf numFmtId="0" fontId="26" fillId="0" borderId="12" xfId="2" applyFont="1" applyBorder="1" applyAlignment="1">
      <alignment horizontal="left" vertical="center" wrapText="1"/>
    </xf>
    <xf numFmtId="10" fontId="26" fillId="0" borderId="18" xfId="1" applyNumberFormat="1" applyFont="1" applyFill="1" applyBorder="1" applyAlignment="1">
      <alignment horizontal="center" vertical="center" wrapText="1"/>
    </xf>
    <xf numFmtId="166" fontId="66" fillId="0" borderId="18" xfId="2" applyNumberFormat="1" applyFont="1" applyBorder="1" applyAlignment="1">
      <alignment horizontal="center" vertical="center" wrapText="1"/>
    </xf>
    <xf numFmtId="166" fontId="71" fillId="0" borderId="11" xfId="2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/>
    </xf>
    <xf numFmtId="0" fontId="61" fillId="0" borderId="0" xfId="0" applyFont="1" applyAlignment="1">
      <alignment horizontal="left" vertical="center" wrapText="1"/>
    </xf>
    <xf numFmtId="3" fontId="61" fillId="0" borderId="0" xfId="3" applyNumberFormat="1" applyFont="1" applyFill="1" applyBorder="1" applyAlignment="1">
      <alignment horizontal="right" vertical="center" wrapText="1"/>
    </xf>
    <xf numFmtId="166" fontId="61" fillId="0" borderId="0" xfId="3" applyNumberFormat="1" applyFont="1" applyFill="1" applyBorder="1" applyAlignment="1">
      <alignment horizontal="right" vertical="center" wrapText="1"/>
    </xf>
    <xf numFmtId="1" fontId="61" fillId="0" borderId="3" xfId="3" applyNumberFormat="1" applyFont="1" applyFill="1" applyBorder="1" applyAlignment="1">
      <alignment horizontal="right" vertical="center" wrapText="1"/>
    </xf>
    <xf numFmtId="166" fontId="27" fillId="0" borderId="0" xfId="0" applyNumberFormat="1" applyFont="1" applyAlignment="1">
      <alignment vertical="center"/>
    </xf>
    <xf numFmtId="0" fontId="26" fillId="0" borderId="11" xfId="2" applyFont="1" applyBorder="1" applyAlignment="1">
      <alignment horizontal="center" vertical="center" wrapText="1"/>
    </xf>
    <xf numFmtId="169" fontId="27" fillId="0" borderId="0" xfId="0" applyNumberFormat="1" applyFont="1" applyAlignment="1">
      <alignment vertical="center"/>
    </xf>
    <xf numFmtId="169" fontId="17" fillId="0" borderId="0" xfId="0" applyNumberFormat="1" applyFont="1" applyAlignment="1">
      <alignment vertical="center"/>
    </xf>
    <xf numFmtId="0" fontId="26" fillId="10" borderId="11" xfId="2" applyFont="1" applyFill="1" applyBorder="1" applyAlignment="1">
      <alignment horizontal="left" vertical="center" wrapText="1"/>
    </xf>
    <xf numFmtId="0" fontId="44" fillId="0" borderId="13" xfId="2" applyFont="1" applyBorder="1" applyAlignment="1">
      <alignment vertical="center" wrapText="1"/>
    </xf>
    <xf numFmtId="0" fontId="26" fillId="0" borderId="13" xfId="2" applyFont="1" applyBorder="1" applyAlignment="1">
      <alignment vertical="center" wrapText="1"/>
    </xf>
    <xf numFmtId="0" fontId="26" fillId="0" borderId="4" xfId="2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15" fillId="6" borderId="56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3" fontId="14" fillId="16" borderId="3" xfId="3" applyNumberFormat="1" applyFont="1" applyFill="1" applyBorder="1" applyAlignment="1">
      <alignment horizontal="right" vertical="center" wrapText="1"/>
    </xf>
    <xf numFmtId="3" fontId="17" fillId="16" borderId="3" xfId="3" applyNumberFormat="1" applyFont="1" applyFill="1" applyBorder="1" applyAlignment="1">
      <alignment horizontal="right" vertical="center" wrapText="1"/>
    </xf>
    <xf numFmtId="0" fontId="70" fillId="0" borderId="0" xfId="0" applyFont="1"/>
    <xf numFmtId="3" fontId="50" fillId="4" borderId="3" xfId="1" applyNumberFormat="1" applyFont="1" applyFill="1" applyBorder="1" applyAlignment="1">
      <alignment horizontal="center" vertical="center" wrapText="1"/>
    </xf>
    <xf numFmtId="3" fontId="53" fillId="0" borderId="0" xfId="0" applyNumberFormat="1" applyFont="1"/>
    <xf numFmtId="0" fontId="1" fillId="0" borderId="11" xfId="2" applyFont="1" applyBorder="1" applyAlignment="1">
      <alignment horizontal="left" vertical="center" wrapText="1"/>
    </xf>
    <xf numFmtId="0" fontId="53" fillId="0" borderId="22" xfId="0" applyFont="1" applyBorder="1"/>
    <xf numFmtId="0" fontId="31" fillId="0" borderId="0" xfId="0" quotePrefix="1" applyFont="1" applyAlignment="1">
      <alignment vertical="center"/>
    </xf>
    <xf numFmtId="0" fontId="1" fillId="12" borderId="23" xfId="0" applyFont="1" applyFill="1" applyBorder="1" applyAlignment="1">
      <alignment horizontal="left" vertical="center" wrapText="1"/>
    </xf>
    <xf numFmtId="0" fontId="72" fillId="0" borderId="23" xfId="0" applyFont="1" applyBorder="1" applyAlignment="1">
      <alignment horizontal="right" vertical="center" wrapText="1"/>
    </xf>
    <xf numFmtId="3" fontId="72" fillId="0" borderId="3" xfId="3" applyNumberFormat="1" applyFont="1" applyFill="1" applyBorder="1" applyAlignment="1">
      <alignment horizontal="right" vertical="center" wrapText="1"/>
    </xf>
    <xf numFmtId="0" fontId="73" fillId="0" borderId="23" xfId="0" applyFont="1" applyBorder="1" applyAlignment="1">
      <alignment horizontal="left" vertical="center" wrapText="1"/>
    </xf>
    <xf numFmtId="3" fontId="73" fillId="0" borderId="23" xfId="0" applyNumberFormat="1" applyFont="1" applyBorder="1" applyAlignment="1">
      <alignment horizontal="right" vertical="center" wrapText="1"/>
    </xf>
    <xf numFmtId="3" fontId="74" fillId="0" borderId="3" xfId="3" applyNumberFormat="1" applyFont="1" applyFill="1" applyBorder="1" applyAlignment="1">
      <alignment horizontal="right" vertical="center" wrapText="1"/>
    </xf>
    <xf numFmtId="3" fontId="75" fillId="0" borderId="3" xfId="3" applyNumberFormat="1" applyFont="1" applyFill="1" applyBorder="1" applyAlignment="1">
      <alignment horizontal="right" vertical="center" wrapText="1"/>
    </xf>
    <xf numFmtId="0" fontId="1" fillId="0" borderId="31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0" fontId="1" fillId="0" borderId="33" xfId="2" applyFont="1" applyBorder="1" applyAlignment="1">
      <alignment horizontal="center" vertical="center" wrapText="1"/>
    </xf>
    <xf numFmtId="0" fontId="1" fillId="0" borderId="39" xfId="2" applyFont="1" applyBorder="1" applyAlignment="1">
      <alignment horizontal="center" vertical="center" wrapText="1"/>
    </xf>
    <xf numFmtId="2" fontId="1" fillId="0" borderId="35" xfId="2" applyNumberFormat="1" applyFont="1" applyBorder="1" applyAlignment="1">
      <alignment horizontal="center" vertical="center" wrapText="1"/>
    </xf>
    <xf numFmtId="0" fontId="1" fillId="0" borderId="43" xfId="2" applyFont="1" applyBorder="1" applyAlignment="1">
      <alignment horizontal="center" vertical="center" wrapText="1"/>
    </xf>
    <xf numFmtId="2" fontId="1" fillId="0" borderId="43" xfId="1" applyNumberFormat="1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10" fontId="1" fillId="0" borderId="3" xfId="1" applyNumberFormat="1" applyFont="1" applyBorder="1" applyAlignment="1">
      <alignment horizontal="center" vertical="center" wrapText="1"/>
    </xf>
    <xf numFmtId="166" fontId="54" fillId="9" borderId="24" xfId="1" applyNumberFormat="1" applyFont="1" applyFill="1" applyBorder="1" applyAlignment="1">
      <alignment horizontal="center" vertical="center" wrapText="1"/>
    </xf>
    <xf numFmtId="3" fontId="76" fillId="4" borderId="3" xfId="1" applyNumberFormat="1" applyFont="1" applyFill="1" applyBorder="1" applyAlignment="1">
      <alignment horizontal="center" vertical="center" wrapText="1"/>
    </xf>
    <xf numFmtId="0" fontId="73" fillId="0" borderId="11" xfId="2" applyFont="1" applyBorder="1" applyAlignment="1">
      <alignment horizontal="left" vertical="center" wrapText="1"/>
    </xf>
    <xf numFmtId="0" fontId="73" fillId="0" borderId="11" xfId="2" applyFont="1" applyBorder="1" applyAlignment="1">
      <alignment horizontal="center" vertical="center" wrapText="1"/>
    </xf>
    <xf numFmtId="3" fontId="44" fillId="10" borderId="11" xfId="2" applyNumberFormat="1" applyFont="1" applyFill="1" applyBorder="1" applyAlignment="1">
      <alignment horizontal="center" vertical="center" wrapText="1"/>
    </xf>
    <xf numFmtId="3" fontId="44" fillId="10" borderId="19" xfId="2" applyNumberFormat="1" applyFont="1" applyFill="1" applyBorder="1" applyAlignment="1">
      <alignment horizontal="center" vertical="center" wrapText="1"/>
    </xf>
    <xf numFmtId="3" fontId="44" fillId="10" borderId="57" xfId="2" applyNumberFormat="1" applyFont="1" applyFill="1" applyBorder="1" applyAlignment="1">
      <alignment horizontal="center" vertical="center" wrapText="1"/>
    </xf>
    <xf numFmtId="3" fontId="50" fillId="16" borderId="3" xfId="1" applyNumberFormat="1" applyFont="1" applyFill="1" applyBorder="1" applyAlignment="1">
      <alignment horizontal="center" vertical="center" wrapText="1"/>
    </xf>
    <xf numFmtId="0" fontId="53" fillId="0" borderId="0" xfId="1" applyNumberFormat="1" applyFont="1" applyFill="1" applyBorder="1"/>
    <xf numFmtId="3" fontId="44" fillId="11" borderId="12" xfId="2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6" fillId="0" borderId="4" xfId="2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51" fillId="6" borderId="2" xfId="0" applyFont="1" applyFill="1" applyBorder="1" applyAlignment="1">
      <alignment horizontal="center" vertical="center" textRotation="90"/>
    </xf>
    <xf numFmtId="0" fontId="51" fillId="6" borderId="2" xfId="0" applyFont="1" applyFill="1" applyBorder="1" applyAlignment="1">
      <alignment horizontal="center" textRotation="90"/>
    </xf>
    <xf numFmtId="0" fontId="15" fillId="6" borderId="0" xfId="0" applyFont="1" applyFill="1" applyAlignment="1">
      <alignment horizontal="center"/>
    </xf>
    <xf numFmtId="0" fontId="15" fillId="6" borderId="2" xfId="0" applyFont="1" applyFill="1" applyBorder="1" applyAlignment="1">
      <alignment horizontal="center"/>
    </xf>
    <xf numFmtId="0" fontId="15" fillId="6" borderId="40" xfId="2" applyFont="1" applyFill="1" applyBorder="1" applyAlignment="1">
      <alignment horizontal="center" vertical="center" wrapText="1"/>
    </xf>
    <xf numFmtId="0" fontId="15" fillId="6" borderId="41" xfId="2" applyFont="1" applyFill="1" applyBorder="1" applyAlignment="1">
      <alignment horizontal="center" vertical="center" wrapText="1"/>
    </xf>
    <xf numFmtId="0" fontId="15" fillId="6" borderId="42" xfId="2" applyFont="1" applyFill="1" applyBorder="1" applyAlignment="1">
      <alignment horizontal="center" vertical="center" wrapText="1"/>
    </xf>
    <xf numFmtId="0" fontId="13" fillId="6" borderId="45" xfId="2" applyFont="1" applyFill="1" applyBorder="1" applyAlignment="1">
      <alignment horizontal="center" vertical="center" wrapText="1"/>
    </xf>
    <xf numFmtId="0" fontId="13" fillId="6" borderId="46" xfId="2" applyFont="1" applyFill="1" applyBorder="1" applyAlignment="1">
      <alignment horizontal="center" vertical="center" wrapText="1"/>
    </xf>
    <xf numFmtId="0" fontId="13" fillId="6" borderId="47" xfId="2" applyFont="1" applyFill="1" applyBorder="1" applyAlignment="1">
      <alignment horizontal="center" vertical="center" wrapText="1"/>
    </xf>
    <xf numFmtId="0" fontId="51" fillId="6" borderId="0" xfId="0" applyFont="1" applyFill="1" applyAlignment="1">
      <alignment horizontal="center" vertical="center" textRotation="90"/>
    </xf>
    <xf numFmtId="0" fontId="0" fillId="0" borderId="0" xfId="0" applyAlignment="1">
      <alignment horizontal="center"/>
    </xf>
    <xf numFmtId="0" fontId="51" fillId="6" borderId="28" xfId="0" applyFont="1" applyFill="1" applyBorder="1" applyAlignment="1">
      <alignment horizontal="center" vertical="center" textRotation="90"/>
    </xf>
    <xf numFmtId="0" fontId="0" fillId="0" borderId="2" xfId="0" applyBorder="1" applyAlignment="1">
      <alignment horizontal="center"/>
    </xf>
    <xf numFmtId="0" fontId="51" fillId="6" borderId="0" xfId="0" applyFont="1" applyFill="1" applyAlignment="1">
      <alignment horizontal="center" textRotation="90"/>
    </xf>
    <xf numFmtId="0" fontId="24" fillId="7" borderId="12" xfId="2" applyFont="1" applyFill="1" applyBorder="1" applyAlignment="1">
      <alignment vertical="center" wrapText="1"/>
    </xf>
    <xf numFmtId="0" fontId="24" fillId="7" borderId="49" xfId="2" applyFont="1" applyFill="1" applyBorder="1" applyAlignment="1">
      <alignment vertical="center" wrapText="1"/>
    </xf>
    <xf numFmtId="0" fontId="38" fillId="15" borderId="19" xfId="2" applyFont="1" applyFill="1" applyBorder="1" applyAlignment="1">
      <alignment horizontal="center" vertical="center" textRotation="90" wrapText="1"/>
    </xf>
    <xf numFmtId="0" fontId="38" fillId="15" borderId="50" xfId="2" applyFont="1" applyFill="1" applyBorder="1" applyAlignment="1">
      <alignment horizontal="center" vertical="center" textRotation="90" wrapText="1"/>
    </xf>
    <xf numFmtId="0" fontId="38" fillId="15" borderId="51" xfId="2" applyFont="1" applyFill="1" applyBorder="1" applyAlignment="1">
      <alignment horizontal="center" vertical="center" textRotation="90" wrapText="1"/>
    </xf>
    <xf numFmtId="0" fontId="38" fillId="15" borderId="52" xfId="2" applyFont="1" applyFill="1" applyBorder="1" applyAlignment="1">
      <alignment horizontal="center" vertical="center" textRotation="90" wrapText="1"/>
    </xf>
    <xf numFmtId="0" fontId="38" fillId="15" borderId="55" xfId="2" applyFont="1" applyFill="1" applyBorder="1" applyAlignment="1">
      <alignment horizontal="center" vertical="center" textRotation="90" wrapText="1"/>
    </xf>
    <xf numFmtId="0" fontId="38" fillId="15" borderId="53" xfId="2" applyFont="1" applyFill="1" applyBorder="1" applyAlignment="1">
      <alignment horizontal="center" vertical="center" textRotation="90" wrapText="1"/>
    </xf>
    <xf numFmtId="0" fontId="38" fillId="15" borderId="0" xfId="2" applyFont="1" applyFill="1" applyAlignment="1">
      <alignment horizontal="center" vertical="center" textRotation="90" wrapText="1"/>
    </xf>
    <xf numFmtId="3" fontId="26" fillId="0" borderId="11" xfId="2" applyNumberFormat="1" applyFont="1" applyBorder="1" applyAlignment="1">
      <alignment horizontal="center" vertical="center" wrapText="1"/>
    </xf>
    <xf numFmtId="3" fontId="73" fillId="0" borderId="11" xfId="2" applyNumberFormat="1" applyFont="1" applyBorder="1" applyAlignment="1">
      <alignment horizontal="center" vertical="center" wrapText="1"/>
    </xf>
    <xf numFmtId="3" fontId="44" fillId="10" borderId="13" xfId="2" applyNumberFormat="1" applyFont="1" applyFill="1" applyBorder="1" applyAlignment="1">
      <alignment vertical="center" wrapText="1"/>
    </xf>
    <xf numFmtId="3" fontId="26" fillId="10" borderId="11" xfId="2" applyNumberFormat="1" applyFont="1" applyFill="1" applyBorder="1" applyAlignment="1">
      <alignment horizontal="center" vertical="center" wrapText="1"/>
    </xf>
    <xf numFmtId="3" fontId="26" fillId="10" borderId="13" xfId="2" applyNumberFormat="1" applyFont="1" applyFill="1" applyBorder="1" applyAlignment="1">
      <alignment vertical="center" wrapText="1"/>
    </xf>
    <xf numFmtId="3" fontId="28" fillId="0" borderId="0" xfId="0" applyNumberFormat="1" applyFont="1" applyAlignment="1">
      <alignment vertical="center"/>
    </xf>
    <xf numFmtId="3" fontId="35" fillId="7" borderId="16" xfId="2" applyNumberFormat="1" applyFont="1" applyFill="1" applyBorder="1" applyAlignment="1">
      <alignment horizontal="center" vertical="center" wrapText="1"/>
    </xf>
  </cellXfs>
  <cellStyles count="9">
    <cellStyle name="Lien hypertexte" xfId="5" builtinId="8"/>
    <cellStyle name="Milliers" xfId="3" builtinId="3"/>
    <cellStyle name="Milliers 2" xfId="7" xr:uid="{00000000-0005-0000-0000-000002000000}"/>
    <cellStyle name="Milliers 2 2" xfId="8" xr:uid="{00000000-0005-0000-0000-000003000000}"/>
    <cellStyle name="Normal" xfId="0" builtinId="0"/>
    <cellStyle name="Normal 11 10" xfId="2" xr:uid="{00000000-0005-0000-0000-000005000000}"/>
    <cellStyle name="Normal 2" xfId="6" xr:uid="{00000000-0005-0000-0000-000006000000}"/>
    <cellStyle name="Pourcentage" xfId="1" builtinId="5"/>
    <cellStyle name="Pourcentage 3" xfId="4" xr:uid="{00000000-0005-0000-0000-000008000000}"/>
  </cellStyles>
  <dxfs count="19"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udget%202008\Donn&#233;es%20re&#231;ues\DRH%20-%20PREPARATION%20BUDGET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ecution"/>
      <sheetName val="maitrise"/>
      <sheetName val="cadre"/>
      <sheetName val="hypothèses"/>
      <sheetName val="STATUTAIRES"/>
      <sheetName val="NON STATUTAIRE"/>
      <sheetName val="RECAPITULATIF"/>
      <sheetName val="COEFFICIENTS NR ET ECH"/>
      <sheetName val="LISTE AGENTS"/>
      <sheetName val="CHGNT ECH"/>
      <sheetName val="MISE EN INACTIVITE"/>
      <sheetName val="MEDAILLES"/>
      <sheetName val="CFC"/>
      <sheetName val="HEURES SUP"/>
      <sheetName val="ASTREINTES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>
        <row r="3">
          <cell r="B3" t="str">
            <v>ECH</v>
          </cell>
          <cell r="C3" t="str">
            <v>coefficient</v>
          </cell>
          <cell r="E3" t="str">
            <v>NR</v>
          </cell>
          <cell r="F3" t="str">
            <v>coefficient</v>
          </cell>
        </row>
        <row r="4">
          <cell r="B4">
            <v>1</v>
          </cell>
          <cell r="C4">
            <v>0</v>
          </cell>
          <cell r="E4">
            <v>10</v>
          </cell>
          <cell r="F4">
            <v>201</v>
          </cell>
        </row>
        <row r="5">
          <cell r="B5">
            <v>2</v>
          </cell>
          <cell r="C5">
            <v>6</v>
          </cell>
          <cell r="E5">
            <v>20</v>
          </cell>
          <cell r="F5">
            <v>212.5</v>
          </cell>
        </row>
        <row r="6">
          <cell r="B6">
            <v>3</v>
          </cell>
          <cell r="C6">
            <v>7</v>
          </cell>
          <cell r="E6">
            <v>25</v>
          </cell>
          <cell r="F6">
            <v>216.8</v>
          </cell>
        </row>
        <row r="7">
          <cell r="B7">
            <v>4</v>
          </cell>
          <cell r="C7">
            <v>9</v>
          </cell>
          <cell r="E7">
            <v>30</v>
          </cell>
          <cell r="F7">
            <v>221.1</v>
          </cell>
        </row>
        <row r="8">
          <cell r="B8">
            <v>5</v>
          </cell>
          <cell r="C8">
            <v>12</v>
          </cell>
          <cell r="E8">
            <v>35</v>
          </cell>
          <cell r="F8">
            <v>225.4</v>
          </cell>
        </row>
        <row r="9">
          <cell r="B9">
            <v>6</v>
          </cell>
          <cell r="C9">
            <v>15</v>
          </cell>
          <cell r="E9">
            <v>40</v>
          </cell>
          <cell r="F9">
            <v>229.8</v>
          </cell>
        </row>
        <row r="10">
          <cell r="B10">
            <v>7</v>
          </cell>
          <cell r="C10">
            <v>18</v>
          </cell>
          <cell r="E10">
            <v>45</v>
          </cell>
          <cell r="F10">
            <v>234.4</v>
          </cell>
        </row>
        <row r="11">
          <cell r="B11">
            <v>8</v>
          </cell>
          <cell r="C11">
            <v>22</v>
          </cell>
          <cell r="E11">
            <v>50</v>
          </cell>
          <cell r="F11">
            <v>239</v>
          </cell>
        </row>
        <row r="12">
          <cell r="B12">
            <v>9</v>
          </cell>
          <cell r="C12">
            <v>26</v>
          </cell>
          <cell r="E12">
            <v>55</v>
          </cell>
          <cell r="F12">
            <v>243.6</v>
          </cell>
        </row>
        <row r="13">
          <cell r="B13">
            <v>10</v>
          </cell>
          <cell r="C13">
            <v>30</v>
          </cell>
          <cell r="E13">
            <v>60</v>
          </cell>
          <cell r="F13">
            <v>248.3</v>
          </cell>
        </row>
        <row r="14">
          <cell r="E14">
            <v>65</v>
          </cell>
          <cell r="F14">
            <v>253.4</v>
          </cell>
        </row>
        <row r="15">
          <cell r="E15">
            <v>70</v>
          </cell>
          <cell r="F15">
            <v>258.7</v>
          </cell>
        </row>
        <row r="16">
          <cell r="E16">
            <v>75</v>
          </cell>
          <cell r="F16">
            <v>263.5</v>
          </cell>
        </row>
        <row r="17">
          <cell r="E17">
            <v>80</v>
          </cell>
          <cell r="F17">
            <v>268.3</v>
          </cell>
        </row>
        <row r="18">
          <cell r="E18">
            <v>85</v>
          </cell>
          <cell r="F18">
            <v>274.39999999999998</v>
          </cell>
        </row>
        <row r="19">
          <cell r="E19">
            <v>90</v>
          </cell>
          <cell r="F19">
            <v>280.7</v>
          </cell>
        </row>
        <row r="20">
          <cell r="E20">
            <v>95</v>
          </cell>
          <cell r="F20">
            <v>286.89999999999998</v>
          </cell>
        </row>
        <row r="21">
          <cell r="E21">
            <v>100</v>
          </cell>
          <cell r="F21">
            <v>293.3</v>
          </cell>
        </row>
        <row r="22">
          <cell r="E22">
            <v>105</v>
          </cell>
          <cell r="F22">
            <v>300.10000000000002</v>
          </cell>
        </row>
        <row r="23">
          <cell r="E23">
            <v>110</v>
          </cell>
          <cell r="F23">
            <v>307.10000000000002</v>
          </cell>
        </row>
        <row r="24">
          <cell r="E24">
            <v>115</v>
          </cell>
          <cell r="F24">
            <v>314.7</v>
          </cell>
        </row>
        <row r="25">
          <cell r="E25">
            <v>120</v>
          </cell>
          <cell r="F25">
            <v>322.5</v>
          </cell>
        </row>
        <row r="26">
          <cell r="E26">
            <v>125</v>
          </cell>
          <cell r="F26">
            <v>330.5</v>
          </cell>
        </row>
        <row r="27">
          <cell r="E27">
            <v>130</v>
          </cell>
          <cell r="F27">
            <v>338.6</v>
          </cell>
        </row>
        <row r="28">
          <cell r="E28">
            <v>135</v>
          </cell>
          <cell r="F28">
            <v>347</v>
          </cell>
        </row>
        <row r="29">
          <cell r="E29">
            <v>140</v>
          </cell>
          <cell r="F29">
            <v>355.6</v>
          </cell>
        </row>
        <row r="30">
          <cell r="E30">
            <v>145</v>
          </cell>
          <cell r="F30">
            <v>364.4</v>
          </cell>
        </row>
        <row r="31">
          <cell r="E31">
            <v>150</v>
          </cell>
          <cell r="F31">
            <v>373.4</v>
          </cell>
        </row>
        <row r="32">
          <cell r="E32">
            <v>155</v>
          </cell>
          <cell r="F32">
            <v>382.5</v>
          </cell>
        </row>
        <row r="33">
          <cell r="E33">
            <v>160</v>
          </cell>
          <cell r="F33">
            <v>391.9</v>
          </cell>
        </row>
        <row r="34">
          <cell r="E34">
            <v>165</v>
          </cell>
          <cell r="F34">
            <v>401.4</v>
          </cell>
        </row>
        <row r="35">
          <cell r="E35">
            <v>170</v>
          </cell>
          <cell r="F35">
            <v>411.2</v>
          </cell>
        </row>
        <row r="36">
          <cell r="E36">
            <v>175</v>
          </cell>
          <cell r="F36">
            <v>421.4</v>
          </cell>
        </row>
        <row r="37">
          <cell r="E37">
            <v>180</v>
          </cell>
          <cell r="F37">
            <v>431.8</v>
          </cell>
        </row>
        <row r="38">
          <cell r="E38">
            <v>185</v>
          </cell>
          <cell r="F38">
            <v>442.4</v>
          </cell>
        </row>
        <row r="39">
          <cell r="E39">
            <v>190</v>
          </cell>
          <cell r="F39">
            <v>453.3</v>
          </cell>
        </row>
        <row r="40">
          <cell r="E40">
            <v>195</v>
          </cell>
          <cell r="F40">
            <v>464.5</v>
          </cell>
        </row>
        <row r="41">
          <cell r="E41">
            <v>200</v>
          </cell>
          <cell r="F41">
            <v>475.9</v>
          </cell>
        </row>
        <row r="42">
          <cell r="E42">
            <v>205</v>
          </cell>
          <cell r="F42">
            <v>487.7</v>
          </cell>
        </row>
        <row r="43">
          <cell r="E43">
            <v>210</v>
          </cell>
          <cell r="F43">
            <v>499.8</v>
          </cell>
        </row>
        <row r="44">
          <cell r="E44">
            <v>215</v>
          </cell>
          <cell r="F44">
            <v>512.1</v>
          </cell>
        </row>
        <row r="45">
          <cell r="E45">
            <v>220</v>
          </cell>
          <cell r="F45">
            <v>524.70000000000005</v>
          </cell>
        </row>
        <row r="46">
          <cell r="E46">
            <v>225</v>
          </cell>
          <cell r="F46">
            <v>537.70000000000005</v>
          </cell>
        </row>
        <row r="47">
          <cell r="E47">
            <v>230</v>
          </cell>
          <cell r="F47">
            <v>551</v>
          </cell>
        </row>
        <row r="48">
          <cell r="E48">
            <v>235</v>
          </cell>
          <cell r="F48">
            <v>564.70000000000005</v>
          </cell>
        </row>
        <row r="49">
          <cell r="E49">
            <v>240</v>
          </cell>
          <cell r="F49">
            <v>578.70000000000005</v>
          </cell>
        </row>
        <row r="50">
          <cell r="E50">
            <v>245</v>
          </cell>
          <cell r="F50">
            <v>592.9</v>
          </cell>
        </row>
        <row r="51">
          <cell r="E51">
            <v>250</v>
          </cell>
          <cell r="F51">
            <v>607.5</v>
          </cell>
        </row>
        <row r="52">
          <cell r="E52">
            <v>255</v>
          </cell>
          <cell r="F52">
            <v>622.6</v>
          </cell>
        </row>
        <row r="53">
          <cell r="E53">
            <v>260</v>
          </cell>
          <cell r="F53">
            <v>638</v>
          </cell>
        </row>
        <row r="54">
          <cell r="E54">
            <v>265</v>
          </cell>
          <cell r="F54">
            <v>653.79999999999995</v>
          </cell>
        </row>
        <row r="55">
          <cell r="E55">
            <v>270</v>
          </cell>
          <cell r="F55">
            <v>669.9</v>
          </cell>
        </row>
        <row r="56">
          <cell r="E56">
            <v>275</v>
          </cell>
          <cell r="F56">
            <v>686.4</v>
          </cell>
        </row>
        <row r="57">
          <cell r="E57">
            <v>280</v>
          </cell>
          <cell r="F57">
            <v>703.4</v>
          </cell>
        </row>
        <row r="58">
          <cell r="E58">
            <v>285</v>
          </cell>
          <cell r="F58">
            <v>719.3</v>
          </cell>
        </row>
        <row r="59">
          <cell r="E59">
            <v>290</v>
          </cell>
          <cell r="F59">
            <v>735.5</v>
          </cell>
        </row>
        <row r="60">
          <cell r="E60">
            <v>295</v>
          </cell>
          <cell r="F60">
            <v>751.9</v>
          </cell>
        </row>
        <row r="61">
          <cell r="E61">
            <v>300</v>
          </cell>
          <cell r="F61">
            <v>768.6</v>
          </cell>
        </row>
        <row r="62">
          <cell r="E62">
            <v>305</v>
          </cell>
          <cell r="F62">
            <v>785.7</v>
          </cell>
        </row>
        <row r="63">
          <cell r="E63">
            <v>310</v>
          </cell>
          <cell r="F63">
            <v>803.2</v>
          </cell>
        </row>
        <row r="64">
          <cell r="E64">
            <v>315</v>
          </cell>
          <cell r="F64">
            <v>821.2</v>
          </cell>
        </row>
        <row r="65">
          <cell r="E65">
            <v>320</v>
          </cell>
          <cell r="F65">
            <v>839.7</v>
          </cell>
        </row>
        <row r="66">
          <cell r="E66">
            <v>325</v>
          </cell>
          <cell r="F66">
            <v>858</v>
          </cell>
        </row>
        <row r="67">
          <cell r="E67">
            <v>330</v>
          </cell>
          <cell r="F67">
            <v>876.7</v>
          </cell>
        </row>
        <row r="68">
          <cell r="E68">
            <v>340</v>
          </cell>
          <cell r="F68">
            <v>898.2</v>
          </cell>
        </row>
        <row r="69">
          <cell r="E69">
            <v>350</v>
          </cell>
          <cell r="F69">
            <v>918.2</v>
          </cell>
        </row>
        <row r="70">
          <cell r="E70">
            <v>355</v>
          </cell>
          <cell r="F70">
            <v>939.3</v>
          </cell>
        </row>
        <row r="71">
          <cell r="E71">
            <v>360</v>
          </cell>
          <cell r="F71">
            <v>960.9</v>
          </cell>
        </row>
        <row r="72">
          <cell r="E72" t="str">
            <v>CA</v>
          </cell>
          <cell r="F72">
            <v>815</v>
          </cell>
        </row>
        <row r="73">
          <cell r="E73" t="str">
            <v>CB</v>
          </cell>
          <cell r="F73">
            <v>833.6</v>
          </cell>
        </row>
        <row r="74">
          <cell r="E74" t="str">
            <v>DA</v>
          </cell>
          <cell r="F74">
            <v>852.6</v>
          </cell>
        </row>
        <row r="75">
          <cell r="E75" t="str">
            <v>DB</v>
          </cell>
          <cell r="F75">
            <v>871.6</v>
          </cell>
        </row>
        <row r="76">
          <cell r="E76" t="str">
            <v>EA</v>
          </cell>
          <cell r="F76">
            <v>891.1</v>
          </cell>
        </row>
        <row r="77">
          <cell r="E77" t="str">
            <v>FA</v>
          </cell>
          <cell r="F77">
            <v>920</v>
          </cell>
        </row>
        <row r="78">
          <cell r="E78" t="str">
            <v>GA</v>
          </cell>
          <cell r="F78">
            <v>948</v>
          </cell>
        </row>
        <row r="79">
          <cell r="E79" t="str">
            <v>HA</v>
          </cell>
          <cell r="F79">
            <v>977.1</v>
          </cell>
        </row>
        <row r="80">
          <cell r="E80" t="str">
            <v>HB</v>
          </cell>
          <cell r="F80">
            <v>999.6</v>
          </cell>
        </row>
        <row r="81">
          <cell r="E81" t="str">
            <v>IA</v>
          </cell>
          <cell r="F81">
            <v>1022.6</v>
          </cell>
        </row>
        <row r="82">
          <cell r="E82" t="str">
            <v>IB</v>
          </cell>
          <cell r="F82">
            <v>1046.0999999999999</v>
          </cell>
        </row>
        <row r="83">
          <cell r="E83" t="str">
            <v>JA</v>
          </cell>
          <cell r="F83">
            <v>1070.2</v>
          </cell>
        </row>
        <row r="84">
          <cell r="E84" t="str">
            <v>JB</v>
          </cell>
          <cell r="F84">
            <v>1094.8</v>
          </cell>
        </row>
        <row r="85">
          <cell r="E85" t="str">
            <v>HC</v>
          </cell>
          <cell r="F85">
            <v>1104</v>
          </cell>
        </row>
        <row r="88">
          <cell r="G88" t="str">
            <v>MATRICULE</v>
          </cell>
          <cell r="H88" t="str">
            <v>NOM</v>
          </cell>
          <cell r="I88" t="str">
            <v>SITE</v>
          </cell>
        </row>
        <row r="89">
          <cell r="G89" t="str">
            <v>000004</v>
          </cell>
          <cell r="H89" t="str">
            <v>STEPHANY Didier</v>
          </cell>
          <cell r="I89" t="str">
            <v>SOUCHE</v>
          </cell>
        </row>
        <row r="90">
          <cell r="G90" t="str">
            <v>000007</v>
          </cell>
          <cell r="H90" t="str">
            <v>NAULEAU Valerie</v>
          </cell>
          <cell r="I90" t="str">
            <v>SOUCHE</v>
          </cell>
        </row>
        <row r="91">
          <cell r="G91" t="str">
            <v>000010</v>
          </cell>
          <cell r="H91" t="str">
            <v>SICART Laurent</v>
          </cell>
          <cell r="I91" t="str">
            <v>SOUCHE</v>
          </cell>
        </row>
        <row r="92">
          <cell r="G92" t="str">
            <v>000011</v>
          </cell>
          <cell r="H92" t="str">
            <v>POIRIER Gilles</v>
          </cell>
          <cell r="I92" t="str">
            <v>SOUCHE</v>
          </cell>
        </row>
        <row r="93">
          <cell r="G93" t="str">
            <v>000014</v>
          </cell>
          <cell r="H93" t="str">
            <v>PUYGRANIER Magalie</v>
          </cell>
          <cell r="I93" t="str">
            <v>SOUCHE</v>
          </cell>
        </row>
        <row r="94">
          <cell r="G94" t="str">
            <v>000015</v>
          </cell>
          <cell r="H94" t="str">
            <v>VINCENT Chris</v>
          </cell>
          <cell r="I94" t="str">
            <v>SOUCHE</v>
          </cell>
        </row>
        <row r="95">
          <cell r="G95" t="str">
            <v>000016</v>
          </cell>
          <cell r="H95" t="str">
            <v>BOUQUET Jean-Paul</v>
          </cell>
          <cell r="I95" t="str">
            <v>SOUCHE</v>
          </cell>
        </row>
        <row r="96">
          <cell r="G96" t="str">
            <v>000017</v>
          </cell>
          <cell r="H96" t="str">
            <v>LEZAY Isabelle</v>
          </cell>
          <cell r="I96" t="str">
            <v>SIEGE</v>
          </cell>
        </row>
        <row r="97">
          <cell r="G97" t="str">
            <v>000018</v>
          </cell>
          <cell r="H97" t="str">
            <v>FAZILLEAU Bernard</v>
          </cell>
          <cell r="I97" t="str">
            <v>SIEGE</v>
          </cell>
        </row>
        <row r="98">
          <cell r="G98" t="str">
            <v>000019</v>
          </cell>
          <cell r="H98" t="str">
            <v>CHARASSON Pierre-Marie</v>
          </cell>
          <cell r="I98" t="str">
            <v>THOUARS</v>
          </cell>
        </row>
        <row r="99">
          <cell r="G99" t="str">
            <v>000021</v>
          </cell>
          <cell r="H99" t="str">
            <v>CHAUVIN Remy</v>
          </cell>
          <cell r="I99" t="str">
            <v>BRESSUIRE</v>
          </cell>
        </row>
        <row r="100">
          <cell r="G100" t="str">
            <v>000023</v>
          </cell>
          <cell r="H100" t="str">
            <v>BERNARDIN Herve</v>
          </cell>
          <cell r="I100" t="str">
            <v>PARTHENAY</v>
          </cell>
        </row>
        <row r="101">
          <cell r="G101" t="str">
            <v>000024</v>
          </cell>
          <cell r="H101" t="str">
            <v>FOURNIER Jean-Christophe</v>
          </cell>
          <cell r="I101" t="str">
            <v>SOUCHE</v>
          </cell>
        </row>
        <row r="102">
          <cell r="G102" t="str">
            <v>000025</v>
          </cell>
          <cell r="H102" t="str">
            <v>FORESTIER Jean-Louis</v>
          </cell>
          <cell r="I102" t="str">
            <v>PARTHENAY</v>
          </cell>
        </row>
        <row r="103">
          <cell r="G103" t="str">
            <v>000026</v>
          </cell>
          <cell r="H103" t="str">
            <v>MIRBEAUD Florence</v>
          </cell>
          <cell r="I103" t="str">
            <v>SOUCHE</v>
          </cell>
        </row>
        <row r="104">
          <cell r="G104" t="str">
            <v>000028</v>
          </cell>
          <cell r="H104" t="str">
            <v>ADRAZI Nathalie</v>
          </cell>
          <cell r="I104" t="str">
            <v>SOUCHE</v>
          </cell>
        </row>
        <row r="105">
          <cell r="G105" t="str">
            <v>000029</v>
          </cell>
          <cell r="H105" t="str">
            <v>VERGNAULT Daniel</v>
          </cell>
          <cell r="I105" t="str">
            <v>SIEGE</v>
          </cell>
        </row>
        <row r="106">
          <cell r="G106" t="str">
            <v>000030</v>
          </cell>
          <cell r="H106" t="str">
            <v>SALMON Didier</v>
          </cell>
          <cell r="I106" t="str">
            <v>SOUCHE</v>
          </cell>
        </row>
        <row r="107">
          <cell r="G107" t="str">
            <v>000031</v>
          </cell>
          <cell r="H107" t="str">
            <v>COUTIN Christine</v>
          </cell>
          <cell r="I107" t="str">
            <v>SIEGE</v>
          </cell>
        </row>
        <row r="108">
          <cell r="G108" t="str">
            <v>000034</v>
          </cell>
          <cell r="H108" t="str">
            <v>GUETTE Herve</v>
          </cell>
          <cell r="I108" t="str">
            <v>SOUCHE</v>
          </cell>
        </row>
        <row r="109">
          <cell r="G109" t="str">
            <v>000035</v>
          </cell>
          <cell r="H109" t="str">
            <v>CAILLAUD Thierry</v>
          </cell>
          <cell r="I109" t="str">
            <v>SOUCHE</v>
          </cell>
        </row>
        <row r="110">
          <cell r="G110" t="str">
            <v>000036</v>
          </cell>
          <cell r="H110" t="str">
            <v>MORIN Francis</v>
          </cell>
          <cell r="I110" t="str">
            <v>SOUCHE</v>
          </cell>
        </row>
        <row r="111">
          <cell r="G111" t="str">
            <v>000038</v>
          </cell>
          <cell r="H111" t="str">
            <v>VOIX Gilles</v>
          </cell>
          <cell r="I111" t="str">
            <v>SIEGE</v>
          </cell>
        </row>
        <row r="112">
          <cell r="G112" t="str">
            <v>000042</v>
          </cell>
          <cell r="H112" t="str">
            <v>BAUFRETON David</v>
          </cell>
          <cell r="I112" t="str">
            <v>BRESSUIRE</v>
          </cell>
        </row>
        <row r="113">
          <cell r="G113" t="str">
            <v>000043</v>
          </cell>
          <cell r="H113" t="str">
            <v>VERGEREAU Florence</v>
          </cell>
          <cell r="I113" t="str">
            <v>SIEGE</v>
          </cell>
        </row>
        <row r="114">
          <cell r="G114" t="str">
            <v>000044</v>
          </cell>
          <cell r="H114" t="str">
            <v>CHOLET David</v>
          </cell>
          <cell r="I114" t="str">
            <v>BRESSUIRE</v>
          </cell>
        </row>
        <row r="115">
          <cell r="G115" t="str">
            <v>000046</v>
          </cell>
          <cell r="H115" t="str">
            <v>BALLON Agnes</v>
          </cell>
          <cell r="I115" t="str">
            <v>SOUCHE</v>
          </cell>
        </row>
        <row r="116">
          <cell r="G116" t="str">
            <v>000049</v>
          </cell>
          <cell r="H116" t="str">
            <v>SOURBIER Yannick</v>
          </cell>
          <cell r="I116" t="str">
            <v>BRESSUIRE</v>
          </cell>
        </row>
        <row r="117">
          <cell r="G117" t="str">
            <v>000054</v>
          </cell>
          <cell r="H117" t="str">
            <v>GOUBEAU Carole</v>
          </cell>
          <cell r="I117" t="str">
            <v>THOUARS</v>
          </cell>
        </row>
        <row r="118">
          <cell r="G118" t="str">
            <v>000055</v>
          </cell>
          <cell r="H118" t="str">
            <v>BROSSARD Evelyne</v>
          </cell>
          <cell r="I118" t="str">
            <v>SIEGE</v>
          </cell>
        </row>
        <row r="119">
          <cell r="G119" t="str">
            <v>000057</v>
          </cell>
          <cell r="H119" t="str">
            <v>GELOT LE TAILLENDIER Nathalie</v>
          </cell>
          <cell r="I119" t="str">
            <v>SIEGE</v>
          </cell>
        </row>
        <row r="120">
          <cell r="G120" t="str">
            <v>000059</v>
          </cell>
          <cell r="H120" t="str">
            <v>GAHERY Yves</v>
          </cell>
          <cell r="I120" t="str">
            <v>SOUCHE</v>
          </cell>
        </row>
        <row r="121">
          <cell r="G121" t="str">
            <v>000060</v>
          </cell>
          <cell r="H121" t="str">
            <v>MARCHADIER Stephane</v>
          </cell>
          <cell r="I121" t="str">
            <v>PARTHENAY</v>
          </cell>
        </row>
        <row r="122">
          <cell r="G122" t="str">
            <v>000062</v>
          </cell>
          <cell r="H122" t="str">
            <v>GEFFRE Thierry</v>
          </cell>
          <cell r="I122" t="str">
            <v>SOUCHE</v>
          </cell>
        </row>
        <row r="123">
          <cell r="G123" t="str">
            <v>000064</v>
          </cell>
          <cell r="H123" t="str">
            <v>MOREAU Michel</v>
          </cell>
          <cell r="I123" t="str">
            <v>SOUCHE</v>
          </cell>
        </row>
        <row r="124">
          <cell r="G124" t="str">
            <v>000065</v>
          </cell>
          <cell r="H124" t="str">
            <v>BRETON Frederic</v>
          </cell>
          <cell r="I124" t="str">
            <v>SOUCHE</v>
          </cell>
        </row>
        <row r="125">
          <cell r="G125" t="str">
            <v>000066</v>
          </cell>
          <cell r="H125" t="str">
            <v>DRAPEAU Vincent</v>
          </cell>
          <cell r="I125" t="str">
            <v>SOUCHE</v>
          </cell>
        </row>
        <row r="126">
          <cell r="G126" t="str">
            <v>000067</v>
          </cell>
          <cell r="H126" t="str">
            <v>NICOLAS Stephane</v>
          </cell>
          <cell r="I126" t="str">
            <v>PARTHENAY</v>
          </cell>
        </row>
        <row r="127">
          <cell r="G127" t="str">
            <v>000068</v>
          </cell>
          <cell r="H127" t="str">
            <v>GIRARD Sacha</v>
          </cell>
          <cell r="I127" t="str">
            <v>MELLE</v>
          </cell>
        </row>
        <row r="128">
          <cell r="G128" t="str">
            <v>000069</v>
          </cell>
          <cell r="H128" t="str">
            <v>CHENU Eric</v>
          </cell>
          <cell r="I128" t="str">
            <v>SOUCHE</v>
          </cell>
        </row>
        <row r="129">
          <cell r="G129" t="str">
            <v>000070</v>
          </cell>
          <cell r="H129" t="str">
            <v>CHAUSSERAY Marinette</v>
          </cell>
          <cell r="I129" t="str">
            <v>SIEGE</v>
          </cell>
        </row>
        <row r="130">
          <cell r="G130" t="str">
            <v>000071</v>
          </cell>
          <cell r="H130" t="str">
            <v>BARRAULT Laurent</v>
          </cell>
          <cell r="I130" t="str">
            <v>BRESSUIRE</v>
          </cell>
        </row>
        <row r="131">
          <cell r="G131" t="str">
            <v>000072</v>
          </cell>
          <cell r="H131" t="str">
            <v>KOEPPEL Catherine</v>
          </cell>
          <cell r="I131" t="str">
            <v>SOUCHE</v>
          </cell>
        </row>
        <row r="132">
          <cell r="G132" t="str">
            <v>000073</v>
          </cell>
          <cell r="H132" t="str">
            <v>HEULIN Anthony</v>
          </cell>
          <cell r="I132" t="str">
            <v>THOUARS</v>
          </cell>
        </row>
        <row r="133">
          <cell r="G133" t="str">
            <v>000074</v>
          </cell>
          <cell r="H133" t="str">
            <v>BOUNY Cedric</v>
          </cell>
          <cell r="I133" t="str">
            <v>SOUCHE</v>
          </cell>
        </row>
        <row r="134">
          <cell r="G134" t="str">
            <v>000076</v>
          </cell>
          <cell r="H134" t="str">
            <v>PRULEAU Michel</v>
          </cell>
          <cell r="I134" t="str">
            <v>MELLE</v>
          </cell>
        </row>
        <row r="135">
          <cell r="G135" t="str">
            <v>000077</v>
          </cell>
          <cell r="H135" t="str">
            <v>DESBROSSES Stephane</v>
          </cell>
          <cell r="I135" t="str">
            <v>SOUCHE</v>
          </cell>
        </row>
        <row r="136">
          <cell r="G136" t="str">
            <v>000079</v>
          </cell>
          <cell r="H136" t="str">
            <v>BRANGER Christiane</v>
          </cell>
          <cell r="I136" t="str">
            <v>SIEGE</v>
          </cell>
        </row>
        <row r="137">
          <cell r="G137" t="str">
            <v>000080</v>
          </cell>
          <cell r="H137" t="str">
            <v>GEORGES David</v>
          </cell>
          <cell r="I137" t="str">
            <v>SOUCHE</v>
          </cell>
        </row>
        <row r="138">
          <cell r="G138" t="str">
            <v>000081</v>
          </cell>
          <cell r="H138" t="str">
            <v>BARRAUD Stephane</v>
          </cell>
          <cell r="I138" t="str">
            <v>SOUCHE</v>
          </cell>
        </row>
        <row r="139">
          <cell r="G139" t="str">
            <v>000082</v>
          </cell>
          <cell r="H139" t="str">
            <v>MIONI Gilles</v>
          </cell>
          <cell r="I139" t="str">
            <v>SIEGE</v>
          </cell>
        </row>
        <row r="140">
          <cell r="G140" t="str">
            <v>000085</v>
          </cell>
          <cell r="H140" t="str">
            <v>ROCHARD Herve</v>
          </cell>
          <cell r="I140" t="str">
            <v>SIEGE</v>
          </cell>
        </row>
        <row r="141">
          <cell r="G141" t="str">
            <v>000086</v>
          </cell>
          <cell r="H141" t="str">
            <v>OGER Jerome</v>
          </cell>
          <cell r="I141" t="str">
            <v>SOUCHE</v>
          </cell>
        </row>
        <row r="142">
          <cell r="G142" t="str">
            <v>000087</v>
          </cell>
          <cell r="H142" t="str">
            <v>LEDYS Christian</v>
          </cell>
          <cell r="I142" t="str">
            <v>SIEGE</v>
          </cell>
        </row>
        <row r="143">
          <cell r="G143" t="str">
            <v>000088</v>
          </cell>
          <cell r="H143" t="str">
            <v>RENAULT Christophe</v>
          </cell>
          <cell r="I143" t="str">
            <v>SOUCHE</v>
          </cell>
        </row>
        <row r="144">
          <cell r="G144" t="str">
            <v>000089</v>
          </cell>
          <cell r="H144" t="str">
            <v>ROUSSEAU Noelle</v>
          </cell>
          <cell r="I144" t="str">
            <v>SIEGE</v>
          </cell>
        </row>
        <row r="145">
          <cell r="G145" t="str">
            <v>000090</v>
          </cell>
          <cell r="H145" t="str">
            <v>SEIFERT Veronique</v>
          </cell>
          <cell r="I145" t="str">
            <v>SIEGE</v>
          </cell>
        </row>
        <row r="146">
          <cell r="G146" t="str">
            <v>000091</v>
          </cell>
          <cell r="H146" t="str">
            <v>DEMOL Valerie</v>
          </cell>
          <cell r="I146" t="str">
            <v>SIEGE</v>
          </cell>
        </row>
        <row r="147">
          <cell r="G147" t="str">
            <v>000093</v>
          </cell>
          <cell r="H147" t="str">
            <v>IGUNA Fabien</v>
          </cell>
          <cell r="I147" t="str">
            <v>MELLE</v>
          </cell>
        </row>
        <row r="148">
          <cell r="G148" t="str">
            <v>000096</v>
          </cell>
          <cell r="H148" t="str">
            <v>POUSSARD Laurent</v>
          </cell>
          <cell r="I148" t="str">
            <v>SOUCHE</v>
          </cell>
        </row>
        <row r="149">
          <cell r="G149" t="str">
            <v>000097</v>
          </cell>
          <cell r="H149" t="str">
            <v>MASSONNIERE Philippe</v>
          </cell>
          <cell r="I149" t="str">
            <v>SOUCHE</v>
          </cell>
        </row>
        <row r="150">
          <cell r="G150" t="str">
            <v>000098</v>
          </cell>
          <cell r="H150" t="str">
            <v>PELHATRE Johan</v>
          </cell>
          <cell r="I150" t="str">
            <v>SOUCHE</v>
          </cell>
        </row>
        <row r="151">
          <cell r="G151" t="str">
            <v>000103</v>
          </cell>
          <cell r="H151" t="str">
            <v>BERTRAND Sylvie</v>
          </cell>
          <cell r="I151" t="str">
            <v>SIEGE</v>
          </cell>
        </row>
        <row r="152">
          <cell r="G152" t="str">
            <v>000107</v>
          </cell>
          <cell r="H152" t="str">
            <v>FRANCOIS Xavier</v>
          </cell>
          <cell r="I152" t="str">
            <v>SOUCHE</v>
          </cell>
        </row>
        <row r="153">
          <cell r="G153" t="str">
            <v>000113</v>
          </cell>
          <cell r="H153" t="str">
            <v>MOREAU Hermine</v>
          </cell>
          <cell r="I153" t="str">
            <v>SIEGE</v>
          </cell>
        </row>
        <row r="154">
          <cell r="G154" t="str">
            <v>000115</v>
          </cell>
          <cell r="H154" t="str">
            <v>PILLET Celine</v>
          </cell>
          <cell r="I154" t="str">
            <v>SOUCHE</v>
          </cell>
        </row>
        <row r="155">
          <cell r="G155" t="str">
            <v>000116</v>
          </cell>
          <cell r="H155" t="str">
            <v>ROBIN Jean</v>
          </cell>
          <cell r="I155" t="str">
            <v>MELLE</v>
          </cell>
        </row>
        <row r="156">
          <cell r="G156" t="str">
            <v>000118</v>
          </cell>
          <cell r="H156" t="str">
            <v>ENGELVIN Guy</v>
          </cell>
          <cell r="I156" t="str">
            <v>SOUCHE</v>
          </cell>
        </row>
        <row r="157">
          <cell r="G157" t="str">
            <v>000119</v>
          </cell>
          <cell r="H157" t="str">
            <v>CHALET Patricia</v>
          </cell>
          <cell r="I157" t="str">
            <v>SIEGE</v>
          </cell>
        </row>
        <row r="158">
          <cell r="G158" t="str">
            <v>000126</v>
          </cell>
          <cell r="H158" t="str">
            <v>MORAND Aurelien</v>
          </cell>
          <cell r="I158" t="str">
            <v>SOUCHE</v>
          </cell>
        </row>
        <row r="159">
          <cell r="G159" t="str">
            <v>000127</v>
          </cell>
          <cell r="H159" t="str">
            <v>ALLARD Mickael</v>
          </cell>
          <cell r="I159" t="str">
            <v>SOUCHE</v>
          </cell>
        </row>
        <row r="160">
          <cell r="G160" t="str">
            <v>000130</v>
          </cell>
          <cell r="H160" t="str">
            <v>DUMASDELAGE Eric</v>
          </cell>
          <cell r="I160" t="str">
            <v>SOUCHE</v>
          </cell>
        </row>
        <row r="161">
          <cell r="G161" t="str">
            <v>000137</v>
          </cell>
          <cell r="H161" t="str">
            <v>DUBOIS Ghislaine</v>
          </cell>
          <cell r="I161" t="str">
            <v>SIEGE</v>
          </cell>
        </row>
        <row r="162">
          <cell r="G162" t="str">
            <v>000138</v>
          </cell>
          <cell r="H162" t="str">
            <v>BERNIER Yohann</v>
          </cell>
          <cell r="I162" t="str">
            <v>BRESSUIRE</v>
          </cell>
        </row>
        <row r="163">
          <cell r="G163" t="str">
            <v>000142</v>
          </cell>
          <cell r="H163" t="str">
            <v>GUERINEAU Anita</v>
          </cell>
          <cell r="I163" t="str">
            <v>SOUCHE</v>
          </cell>
        </row>
        <row r="164">
          <cell r="G164" t="str">
            <v>000143</v>
          </cell>
          <cell r="H164" t="str">
            <v>BREUILLAT Christophe</v>
          </cell>
          <cell r="I164" t="str">
            <v>SOUCHE</v>
          </cell>
        </row>
        <row r="165">
          <cell r="G165" t="str">
            <v>000145</v>
          </cell>
          <cell r="H165" t="str">
            <v>DEGORCE Benoit</v>
          </cell>
          <cell r="I165" t="str">
            <v>SOUCHE</v>
          </cell>
        </row>
        <row r="166">
          <cell r="G166" t="str">
            <v>000147</v>
          </cell>
          <cell r="H166" t="str">
            <v>DESBAS Nicolas</v>
          </cell>
          <cell r="I166" t="str">
            <v>SOUCHE</v>
          </cell>
        </row>
        <row r="167">
          <cell r="G167" t="str">
            <v>000150</v>
          </cell>
          <cell r="H167" t="str">
            <v>FILLONNEAU Gerard</v>
          </cell>
          <cell r="I167" t="str">
            <v>SIEGE</v>
          </cell>
        </row>
        <row r="168">
          <cell r="G168" t="str">
            <v>000153</v>
          </cell>
          <cell r="H168" t="str">
            <v>DROCHON Guillaume</v>
          </cell>
          <cell r="I168" t="str">
            <v>SOUCHE</v>
          </cell>
        </row>
        <row r="169">
          <cell r="G169" t="str">
            <v>000155</v>
          </cell>
          <cell r="H169" t="str">
            <v>RAFIN Wilfried</v>
          </cell>
          <cell r="I169" t="str">
            <v>SOUCHE</v>
          </cell>
        </row>
        <row r="170">
          <cell r="G170" t="str">
            <v>000157</v>
          </cell>
          <cell r="H170" t="str">
            <v>BEILLARD Sylvie</v>
          </cell>
          <cell r="I170" t="str">
            <v>SIEGE</v>
          </cell>
        </row>
        <row r="171">
          <cell r="G171" t="str">
            <v>000160</v>
          </cell>
          <cell r="H171" t="str">
            <v>LARGEAS Serge</v>
          </cell>
          <cell r="I171" t="str">
            <v>SIEGE</v>
          </cell>
        </row>
        <row r="172">
          <cell r="G172" t="str">
            <v>000162</v>
          </cell>
          <cell r="H172" t="str">
            <v>TAUCH Thierry</v>
          </cell>
          <cell r="I172" t="str">
            <v>SOUCHE</v>
          </cell>
        </row>
        <row r="173">
          <cell r="G173" t="str">
            <v>000163</v>
          </cell>
          <cell r="H173" t="str">
            <v>CERVANTES Michel</v>
          </cell>
          <cell r="I173" t="str">
            <v>SOUCHE</v>
          </cell>
        </row>
        <row r="174">
          <cell r="G174" t="str">
            <v>000167</v>
          </cell>
          <cell r="H174" t="str">
            <v>ROTURIER Ludovic</v>
          </cell>
          <cell r="I174" t="str">
            <v>SOUCHE</v>
          </cell>
        </row>
        <row r="175">
          <cell r="G175" t="str">
            <v>000177</v>
          </cell>
          <cell r="H175" t="str">
            <v>BRECHET Annette</v>
          </cell>
          <cell r="I175" t="str">
            <v>SIEGE</v>
          </cell>
        </row>
        <row r="176">
          <cell r="G176" t="str">
            <v>000185</v>
          </cell>
          <cell r="H176" t="str">
            <v>MOTARD Emmanuel</v>
          </cell>
          <cell r="I176" t="str">
            <v>SOUCHE</v>
          </cell>
        </row>
        <row r="177">
          <cell r="G177" t="str">
            <v>000189</v>
          </cell>
          <cell r="H177" t="str">
            <v>GENNARI Georges</v>
          </cell>
          <cell r="I177" t="str">
            <v>SIEGE</v>
          </cell>
        </row>
        <row r="178">
          <cell r="G178" t="str">
            <v>000191</v>
          </cell>
          <cell r="H178" t="str">
            <v>FETYS Laurent</v>
          </cell>
          <cell r="I178" t="str">
            <v>SIEGE</v>
          </cell>
        </row>
        <row r="179">
          <cell r="G179" t="str">
            <v>000198</v>
          </cell>
          <cell r="H179" t="str">
            <v>GOUIN Jean-Francois</v>
          </cell>
          <cell r="I179" t="str">
            <v>SIEGE</v>
          </cell>
        </row>
        <row r="180">
          <cell r="G180" t="str">
            <v>000200</v>
          </cell>
          <cell r="H180" t="str">
            <v>BELLIVIER Andre</v>
          </cell>
          <cell r="I180" t="str">
            <v>SIEGE</v>
          </cell>
        </row>
        <row r="181">
          <cell r="G181" t="str">
            <v>000204</v>
          </cell>
          <cell r="H181" t="str">
            <v>MIGEON Rodolphe</v>
          </cell>
          <cell r="I181" t="str">
            <v>BRESSUIRE</v>
          </cell>
        </row>
        <row r="182">
          <cell r="G182" t="str">
            <v>000208</v>
          </cell>
          <cell r="H182" t="str">
            <v>LAVAUD Alain</v>
          </cell>
          <cell r="I182" t="str">
            <v>SOUCHE</v>
          </cell>
        </row>
        <row r="183">
          <cell r="G183" t="str">
            <v>000209</v>
          </cell>
          <cell r="H183" t="str">
            <v>ROSSEEL Christian</v>
          </cell>
          <cell r="I183" t="str">
            <v>SOUCHE</v>
          </cell>
        </row>
        <row r="184">
          <cell r="G184" t="str">
            <v>000212</v>
          </cell>
          <cell r="H184" t="str">
            <v>DIEUMEGARD Gilles</v>
          </cell>
          <cell r="I184" t="str">
            <v>SIEGE</v>
          </cell>
        </row>
        <row r="185">
          <cell r="G185" t="str">
            <v>000213</v>
          </cell>
          <cell r="H185" t="str">
            <v>GATINEAUD Jean-Francois</v>
          </cell>
          <cell r="I185" t="str">
            <v>SIEGE</v>
          </cell>
        </row>
        <row r="186">
          <cell r="G186" t="str">
            <v>000214</v>
          </cell>
          <cell r="H186" t="str">
            <v>PELLETIER Anthony</v>
          </cell>
          <cell r="I186" t="str">
            <v>BRESSUIRE</v>
          </cell>
        </row>
        <row r="187">
          <cell r="G187" t="str">
            <v>000215</v>
          </cell>
          <cell r="H187" t="str">
            <v>CLAUSS Joelle</v>
          </cell>
          <cell r="I187" t="str">
            <v>SOUCHE</v>
          </cell>
        </row>
        <row r="188">
          <cell r="G188" t="str">
            <v>000216</v>
          </cell>
          <cell r="H188" t="str">
            <v>ROUET Noham</v>
          </cell>
          <cell r="I188" t="str">
            <v>SOUCHE</v>
          </cell>
        </row>
        <row r="189">
          <cell r="G189" t="str">
            <v>000221</v>
          </cell>
          <cell r="H189" t="str">
            <v>HAENSLER Pierre-Olivier</v>
          </cell>
          <cell r="I189" t="str">
            <v>SOUCHE</v>
          </cell>
        </row>
        <row r="190">
          <cell r="G190" t="str">
            <v>000225</v>
          </cell>
          <cell r="H190" t="str">
            <v>COULAIS Martine</v>
          </cell>
          <cell r="I190" t="str">
            <v>SIEGE</v>
          </cell>
        </row>
        <row r="191">
          <cell r="G191" t="str">
            <v>000226</v>
          </cell>
          <cell r="H191" t="str">
            <v>OUTHIER Maxime</v>
          </cell>
          <cell r="I191" t="str">
            <v>SOUCHE</v>
          </cell>
        </row>
        <row r="192">
          <cell r="G192" t="str">
            <v>000236</v>
          </cell>
          <cell r="H192" t="str">
            <v>MICHELON Sylvie</v>
          </cell>
          <cell r="I192" t="str">
            <v>SIEGE</v>
          </cell>
        </row>
        <row r="193">
          <cell r="G193" t="str">
            <v>000238</v>
          </cell>
          <cell r="H193" t="str">
            <v>PRINER Daniel</v>
          </cell>
          <cell r="I193" t="str">
            <v>SIEGE</v>
          </cell>
        </row>
        <row r="194">
          <cell r="G194" t="str">
            <v>000239</v>
          </cell>
          <cell r="H194" t="str">
            <v>BOUCHE Patrick</v>
          </cell>
          <cell r="I194" t="str">
            <v>MELLE</v>
          </cell>
        </row>
        <row r="195">
          <cell r="G195" t="str">
            <v>000240</v>
          </cell>
          <cell r="H195" t="str">
            <v>BLAY Patrice</v>
          </cell>
          <cell r="I195" t="str">
            <v>SOUCHE</v>
          </cell>
        </row>
        <row r="196">
          <cell r="G196" t="str">
            <v>000242</v>
          </cell>
          <cell r="H196" t="str">
            <v>DALBY Pascale</v>
          </cell>
          <cell r="I196" t="str">
            <v>SIEGE</v>
          </cell>
        </row>
        <row r="197">
          <cell r="G197" t="str">
            <v>000243</v>
          </cell>
          <cell r="H197" t="str">
            <v>GUIGNARD Bernard</v>
          </cell>
          <cell r="I197" t="str">
            <v>THOUARS</v>
          </cell>
        </row>
        <row r="198">
          <cell r="G198" t="str">
            <v>000244</v>
          </cell>
          <cell r="H198" t="str">
            <v>CORTIAL Max</v>
          </cell>
          <cell r="I198" t="str">
            <v>SIEGE</v>
          </cell>
        </row>
        <row r="199">
          <cell r="G199" t="str">
            <v>000245</v>
          </cell>
          <cell r="H199" t="str">
            <v>RIVET Rolland</v>
          </cell>
          <cell r="I199" t="str">
            <v>BRESSUIRE</v>
          </cell>
        </row>
        <row r="200">
          <cell r="G200" t="str">
            <v>000247</v>
          </cell>
          <cell r="H200" t="str">
            <v>SIGURET Catherine</v>
          </cell>
          <cell r="I200" t="str">
            <v>SOUCHE</v>
          </cell>
        </row>
        <row r="201">
          <cell r="G201" t="str">
            <v>000249</v>
          </cell>
          <cell r="H201" t="str">
            <v>COUVIDAT Pascal</v>
          </cell>
          <cell r="I201" t="str">
            <v>SIEGE</v>
          </cell>
        </row>
        <row r="202">
          <cell r="G202" t="str">
            <v>000250</v>
          </cell>
          <cell r="H202" t="str">
            <v>SIRE Jacky</v>
          </cell>
          <cell r="I202" t="str">
            <v>SOUCHE</v>
          </cell>
        </row>
        <row r="203">
          <cell r="G203" t="str">
            <v>000251</v>
          </cell>
          <cell r="H203" t="str">
            <v>MICHAUD Annette</v>
          </cell>
          <cell r="I203" t="str">
            <v>SOUCHE</v>
          </cell>
        </row>
        <row r="204">
          <cell r="G204" t="str">
            <v>000254</v>
          </cell>
          <cell r="H204" t="str">
            <v>GORNARD Guylene</v>
          </cell>
          <cell r="I204" t="str">
            <v>SOUCHE</v>
          </cell>
        </row>
        <row r="205">
          <cell r="G205" t="str">
            <v>000256</v>
          </cell>
          <cell r="H205" t="str">
            <v>BROSSARD Didier</v>
          </cell>
          <cell r="I205" t="str">
            <v>SOUCHE</v>
          </cell>
        </row>
        <row r="206">
          <cell r="G206" t="str">
            <v>000258</v>
          </cell>
          <cell r="H206" t="str">
            <v>DERVILLERS Jean-Pierre</v>
          </cell>
          <cell r="I206" t="str">
            <v>BRESSUIRE</v>
          </cell>
        </row>
        <row r="207">
          <cell r="G207" t="str">
            <v>000259</v>
          </cell>
          <cell r="H207" t="str">
            <v>DROCHON Gerard</v>
          </cell>
          <cell r="I207" t="str">
            <v>SOUCHE</v>
          </cell>
        </row>
        <row r="208">
          <cell r="G208" t="str">
            <v>000261</v>
          </cell>
          <cell r="H208" t="str">
            <v>SAVARY Didier</v>
          </cell>
          <cell r="I208" t="str">
            <v>THOUARS</v>
          </cell>
        </row>
        <row r="209">
          <cell r="G209" t="str">
            <v>000262</v>
          </cell>
          <cell r="H209" t="str">
            <v>CHASSAT Fabrice</v>
          </cell>
          <cell r="I209" t="str">
            <v>SOUCHE</v>
          </cell>
        </row>
        <row r="210">
          <cell r="G210" t="str">
            <v>000263</v>
          </cell>
          <cell r="H210" t="str">
            <v>SARD PIGEON Annick</v>
          </cell>
          <cell r="I210" t="str">
            <v>SIEGE</v>
          </cell>
        </row>
        <row r="211">
          <cell r="G211" t="str">
            <v>000265</v>
          </cell>
          <cell r="H211" t="str">
            <v>FAVRE Jacky</v>
          </cell>
          <cell r="I211" t="str">
            <v>SIEGE</v>
          </cell>
        </row>
        <row r="212">
          <cell r="G212" t="str">
            <v>000268</v>
          </cell>
          <cell r="H212" t="str">
            <v>FERNANDEZ Beatrice</v>
          </cell>
          <cell r="I212" t="str">
            <v>SIEGE</v>
          </cell>
        </row>
        <row r="213">
          <cell r="G213" t="str">
            <v>000269</v>
          </cell>
          <cell r="H213" t="str">
            <v>MONCOEUR Marcel</v>
          </cell>
          <cell r="I213" t="str">
            <v>SIEGE</v>
          </cell>
        </row>
        <row r="214">
          <cell r="G214" t="str">
            <v>000271</v>
          </cell>
          <cell r="H214" t="str">
            <v>SEGURA Valerie</v>
          </cell>
          <cell r="I214" t="str">
            <v>SIEGE</v>
          </cell>
        </row>
        <row r="215">
          <cell r="G215" t="str">
            <v>000272</v>
          </cell>
          <cell r="H215" t="str">
            <v>THINON Patrice</v>
          </cell>
          <cell r="I215" t="str">
            <v>THOUARS</v>
          </cell>
        </row>
        <row r="216">
          <cell r="G216" t="str">
            <v>000273</v>
          </cell>
          <cell r="H216" t="str">
            <v>TESSEREAU Francis</v>
          </cell>
          <cell r="I216" t="str">
            <v>SOUCHE</v>
          </cell>
        </row>
        <row r="217">
          <cell r="G217" t="str">
            <v>000274</v>
          </cell>
          <cell r="H217" t="str">
            <v>GOUBAULT Laurent</v>
          </cell>
          <cell r="I217" t="str">
            <v>SOUCHE</v>
          </cell>
        </row>
        <row r="218">
          <cell r="G218" t="str">
            <v>000279</v>
          </cell>
          <cell r="H218" t="str">
            <v>MORICHEAU Olivier</v>
          </cell>
          <cell r="I218" t="str">
            <v>SOUCHE</v>
          </cell>
        </row>
        <row r="219">
          <cell r="G219" t="str">
            <v>000282</v>
          </cell>
          <cell r="H219" t="str">
            <v>PROTEAU Jacky</v>
          </cell>
          <cell r="I219" t="str">
            <v>SOUCHE</v>
          </cell>
        </row>
        <row r="220">
          <cell r="G220" t="str">
            <v>000284</v>
          </cell>
          <cell r="H220" t="str">
            <v>GATINEAUD Dany</v>
          </cell>
          <cell r="I220" t="str">
            <v>SOUCHE</v>
          </cell>
        </row>
        <row r="221">
          <cell r="G221" t="str">
            <v>000285</v>
          </cell>
          <cell r="H221" t="str">
            <v>SEIFERT Sylvain</v>
          </cell>
          <cell r="I221" t="str">
            <v>SOUCHE</v>
          </cell>
        </row>
        <row r="222">
          <cell r="G222" t="str">
            <v>000286</v>
          </cell>
          <cell r="H222" t="str">
            <v>DRU Robert</v>
          </cell>
          <cell r="I222" t="str">
            <v>BRESSUIRE</v>
          </cell>
        </row>
        <row r="223">
          <cell r="G223" t="str">
            <v>000287</v>
          </cell>
          <cell r="H223" t="str">
            <v>BREUILH Michel</v>
          </cell>
          <cell r="I223" t="str">
            <v>SOUCHE</v>
          </cell>
        </row>
        <row r="224">
          <cell r="G224" t="str">
            <v>000288</v>
          </cell>
          <cell r="H224" t="str">
            <v>GIVELET Jean-Marc</v>
          </cell>
          <cell r="I224" t="str">
            <v>SOUCHE</v>
          </cell>
        </row>
        <row r="225">
          <cell r="G225" t="str">
            <v>000289</v>
          </cell>
          <cell r="H225" t="str">
            <v>TESSIER Loïc</v>
          </cell>
          <cell r="I225" t="str">
            <v>SOUCHE</v>
          </cell>
        </row>
        <row r="226">
          <cell r="G226" t="str">
            <v>000290</v>
          </cell>
          <cell r="H226" t="str">
            <v>BLAUD Gerard</v>
          </cell>
          <cell r="I226" t="str">
            <v>SOUCHE</v>
          </cell>
        </row>
        <row r="227">
          <cell r="G227" t="str">
            <v>000293</v>
          </cell>
          <cell r="H227" t="str">
            <v>NOURIGEON James</v>
          </cell>
          <cell r="I227" t="str">
            <v>SOUCHE</v>
          </cell>
        </row>
        <row r="228">
          <cell r="G228" t="str">
            <v>000294</v>
          </cell>
          <cell r="H228" t="str">
            <v>GOUIN Patrice</v>
          </cell>
          <cell r="I228" t="str">
            <v>SOUCHE</v>
          </cell>
        </row>
        <row r="229">
          <cell r="G229" t="str">
            <v>000296</v>
          </cell>
          <cell r="H229" t="str">
            <v>GENNARI Francoise</v>
          </cell>
          <cell r="I229" t="str">
            <v>SIEGE</v>
          </cell>
        </row>
        <row r="230">
          <cell r="G230" t="str">
            <v>000300</v>
          </cell>
          <cell r="H230" t="str">
            <v>RABILLARD Jean-Paul</v>
          </cell>
          <cell r="I230" t="str">
            <v>PARTHENAY</v>
          </cell>
        </row>
        <row r="231">
          <cell r="G231" t="str">
            <v>000301</v>
          </cell>
          <cell r="H231" t="str">
            <v>BONET Thierry</v>
          </cell>
          <cell r="I231" t="str">
            <v>SIEGE</v>
          </cell>
        </row>
        <row r="232">
          <cell r="G232" t="str">
            <v>000302</v>
          </cell>
          <cell r="H232" t="str">
            <v>GRELLIER Jean</v>
          </cell>
          <cell r="I232" t="str">
            <v>SOUCHE</v>
          </cell>
        </row>
        <row r="233">
          <cell r="G233" t="str">
            <v>000304</v>
          </cell>
          <cell r="H233" t="str">
            <v>OGOR Daniel</v>
          </cell>
          <cell r="I233" t="str">
            <v>SIEGE</v>
          </cell>
        </row>
        <row r="234">
          <cell r="G234" t="str">
            <v>000306</v>
          </cell>
          <cell r="H234" t="str">
            <v>FOURCART Dominique</v>
          </cell>
          <cell r="I234" t="str">
            <v>SOUCHE</v>
          </cell>
        </row>
        <row r="235">
          <cell r="G235" t="str">
            <v>000307</v>
          </cell>
          <cell r="H235" t="str">
            <v>ROLAND Maryse</v>
          </cell>
          <cell r="I235" t="str">
            <v>SOUCHE</v>
          </cell>
        </row>
        <row r="236">
          <cell r="G236" t="str">
            <v>000309</v>
          </cell>
          <cell r="H236" t="str">
            <v>COULAIS Mylene</v>
          </cell>
          <cell r="I236" t="str">
            <v>SOUCHE</v>
          </cell>
        </row>
        <row r="237">
          <cell r="G237" t="str">
            <v>000310</v>
          </cell>
          <cell r="H237" t="str">
            <v>RAIMBERT Noël</v>
          </cell>
          <cell r="I237" t="str">
            <v>SIEGE</v>
          </cell>
        </row>
        <row r="238">
          <cell r="G238" t="str">
            <v>000311</v>
          </cell>
          <cell r="H238" t="str">
            <v>BAILLY Christian</v>
          </cell>
          <cell r="I238" t="str">
            <v>SIEGE</v>
          </cell>
        </row>
        <row r="239">
          <cell r="G239" t="str">
            <v>000312</v>
          </cell>
          <cell r="H239" t="str">
            <v>ROUGIER Nicole</v>
          </cell>
          <cell r="I239" t="str">
            <v>SOUCHE</v>
          </cell>
        </row>
        <row r="240">
          <cell r="G240" t="str">
            <v>000315</v>
          </cell>
          <cell r="H240" t="str">
            <v>CHAUSSERAY Philippe</v>
          </cell>
          <cell r="I240" t="str">
            <v>BRESSUIRE</v>
          </cell>
        </row>
        <row r="241">
          <cell r="G241" t="str">
            <v>000317</v>
          </cell>
          <cell r="H241" t="str">
            <v>BOUZANNE Thierry</v>
          </cell>
          <cell r="I241" t="str">
            <v>SOUCHE</v>
          </cell>
        </row>
        <row r="242">
          <cell r="G242" t="str">
            <v>000319</v>
          </cell>
          <cell r="H242" t="str">
            <v>DEVAUD Yvon</v>
          </cell>
          <cell r="I242" t="str">
            <v>THOUARS</v>
          </cell>
        </row>
        <row r="243">
          <cell r="G243" t="str">
            <v>000320</v>
          </cell>
          <cell r="H243" t="str">
            <v>SEGURA Jean-Noel</v>
          </cell>
          <cell r="I243" t="str">
            <v>SOUCHE</v>
          </cell>
        </row>
        <row r="244">
          <cell r="G244" t="str">
            <v>000322</v>
          </cell>
          <cell r="H244" t="str">
            <v>PEROCHON Dominique</v>
          </cell>
          <cell r="I244" t="str">
            <v>MELLE</v>
          </cell>
        </row>
        <row r="245">
          <cell r="G245" t="str">
            <v>000323</v>
          </cell>
          <cell r="H245" t="str">
            <v>TESSIER Jean-Marie</v>
          </cell>
          <cell r="I245" t="str">
            <v>SIEGE</v>
          </cell>
        </row>
        <row r="246">
          <cell r="G246" t="str">
            <v>000324</v>
          </cell>
          <cell r="H246" t="str">
            <v>BERTIN Nadine</v>
          </cell>
          <cell r="I246" t="str">
            <v>SIEGE</v>
          </cell>
        </row>
        <row r="247">
          <cell r="G247" t="str">
            <v>000327</v>
          </cell>
          <cell r="H247" t="str">
            <v>ROBIN Patrick</v>
          </cell>
          <cell r="I247" t="str">
            <v>SOUCHE</v>
          </cell>
        </row>
        <row r="248">
          <cell r="G248" t="str">
            <v>000329</v>
          </cell>
          <cell r="H248" t="str">
            <v>CEYLAN Orhan</v>
          </cell>
          <cell r="I248" t="str">
            <v>PARTHENAY</v>
          </cell>
        </row>
        <row r="249">
          <cell r="G249" t="str">
            <v>000330</v>
          </cell>
          <cell r="H249" t="str">
            <v>BECOT Christian</v>
          </cell>
          <cell r="I249" t="str">
            <v>THOUARS</v>
          </cell>
        </row>
        <row r="250">
          <cell r="G250" t="str">
            <v>000332</v>
          </cell>
          <cell r="H250" t="str">
            <v>REBBAH Jacqueline</v>
          </cell>
          <cell r="I250" t="str">
            <v>SOUCHE</v>
          </cell>
        </row>
        <row r="251">
          <cell r="G251" t="str">
            <v>000333</v>
          </cell>
          <cell r="H251" t="str">
            <v>CHARTIER Nathalie</v>
          </cell>
          <cell r="I251" t="str">
            <v>SIEGE</v>
          </cell>
        </row>
        <row r="252">
          <cell r="G252" t="str">
            <v>000334</v>
          </cell>
          <cell r="H252" t="str">
            <v>GUERIN Pascal</v>
          </cell>
          <cell r="I252" t="str">
            <v>MELLE</v>
          </cell>
        </row>
        <row r="253">
          <cell r="G253" t="str">
            <v>000335</v>
          </cell>
          <cell r="H253" t="str">
            <v>CORDIER Francis</v>
          </cell>
          <cell r="I253" t="str">
            <v>SOUCHE</v>
          </cell>
        </row>
        <row r="254">
          <cell r="G254" t="str">
            <v>000336</v>
          </cell>
          <cell r="H254" t="str">
            <v>BASSET Laurent</v>
          </cell>
          <cell r="I254" t="str">
            <v>SOUCHE</v>
          </cell>
        </row>
        <row r="255">
          <cell r="G255" t="str">
            <v>000337</v>
          </cell>
          <cell r="H255" t="str">
            <v>GILBERT Emmanuel</v>
          </cell>
          <cell r="I255" t="str">
            <v>SIEGE</v>
          </cell>
        </row>
        <row r="256">
          <cell r="G256" t="str">
            <v>000338</v>
          </cell>
          <cell r="H256" t="str">
            <v>POUVREAU Dominique</v>
          </cell>
          <cell r="I256" t="str">
            <v>SIEGE</v>
          </cell>
        </row>
        <row r="257">
          <cell r="G257" t="str">
            <v>000339</v>
          </cell>
          <cell r="H257" t="str">
            <v>AMUSSAT Raymond</v>
          </cell>
          <cell r="I257" t="str">
            <v>SOUCHE</v>
          </cell>
        </row>
        <row r="258">
          <cell r="G258" t="str">
            <v>000340</v>
          </cell>
          <cell r="H258" t="str">
            <v>BODET Emmanuel</v>
          </cell>
          <cell r="I258" t="str">
            <v>SIEGE</v>
          </cell>
        </row>
        <row r="259">
          <cell r="G259" t="str">
            <v>000342</v>
          </cell>
          <cell r="H259" t="str">
            <v>DEMOL Jean-Francois</v>
          </cell>
          <cell r="I259" t="str">
            <v>SOUCHE</v>
          </cell>
        </row>
        <row r="260">
          <cell r="G260" t="str">
            <v>000343</v>
          </cell>
          <cell r="H260" t="str">
            <v>IZAMBARD Anne-Marie</v>
          </cell>
          <cell r="I260" t="str">
            <v>SIEGE</v>
          </cell>
        </row>
        <row r="261">
          <cell r="G261" t="str">
            <v>000344</v>
          </cell>
          <cell r="H261" t="str">
            <v>GANNE Jean-Marc</v>
          </cell>
          <cell r="I261" t="str">
            <v>BRESSUIRE</v>
          </cell>
        </row>
        <row r="262">
          <cell r="G262" t="str">
            <v>000347</v>
          </cell>
          <cell r="H262" t="str">
            <v>CARDINEAU Etienne</v>
          </cell>
          <cell r="I262" t="str">
            <v>SOUCHE</v>
          </cell>
        </row>
        <row r="263">
          <cell r="G263" t="str">
            <v>000348</v>
          </cell>
          <cell r="H263" t="str">
            <v>CAILLET Philippe</v>
          </cell>
          <cell r="I263" t="str">
            <v>SOUCHE</v>
          </cell>
        </row>
        <row r="264">
          <cell r="G264" t="str">
            <v>000349</v>
          </cell>
          <cell r="H264" t="str">
            <v>SAUVAGET Philippe</v>
          </cell>
          <cell r="I264" t="str">
            <v>SOUCHE</v>
          </cell>
        </row>
        <row r="265">
          <cell r="G265" t="str">
            <v>000351</v>
          </cell>
          <cell r="H265" t="str">
            <v>PERIER Jean-Marc</v>
          </cell>
          <cell r="I265" t="str">
            <v>SOUCHE</v>
          </cell>
        </row>
        <row r="266">
          <cell r="G266" t="str">
            <v>000352</v>
          </cell>
          <cell r="H266" t="str">
            <v>COUDIN Michel</v>
          </cell>
          <cell r="I266" t="str">
            <v>SOUCHE</v>
          </cell>
        </row>
        <row r="267">
          <cell r="G267" t="str">
            <v>000353</v>
          </cell>
          <cell r="H267" t="str">
            <v>DUMOUSSEAU Dominique</v>
          </cell>
          <cell r="I267" t="str">
            <v>SOUCHE</v>
          </cell>
        </row>
        <row r="268">
          <cell r="G268" t="str">
            <v>000355</v>
          </cell>
          <cell r="H268" t="str">
            <v>MIMEAU Daniel</v>
          </cell>
          <cell r="I268" t="str">
            <v>SOUCHE</v>
          </cell>
        </row>
        <row r="269">
          <cell r="G269" t="str">
            <v>000356</v>
          </cell>
          <cell r="H269" t="str">
            <v>AUBINEAU Alain</v>
          </cell>
          <cell r="I269" t="str">
            <v>BRESSUIRE</v>
          </cell>
        </row>
        <row r="270">
          <cell r="G270" t="str">
            <v>000357</v>
          </cell>
          <cell r="H270" t="str">
            <v>BOUCHER Claude</v>
          </cell>
          <cell r="I270" t="str">
            <v>SOUCHE</v>
          </cell>
        </row>
        <row r="271">
          <cell r="G271" t="str">
            <v>000358</v>
          </cell>
          <cell r="H271" t="str">
            <v>MARCHETEAU Thierry</v>
          </cell>
          <cell r="I271" t="str">
            <v>PARTHENAY</v>
          </cell>
        </row>
        <row r="272">
          <cell r="G272" t="str">
            <v>000359</v>
          </cell>
          <cell r="H272" t="str">
            <v>RENAULT Olivier</v>
          </cell>
          <cell r="I272" t="str">
            <v>SOUCHE</v>
          </cell>
        </row>
        <row r="273">
          <cell r="G273" t="str">
            <v>000360</v>
          </cell>
          <cell r="H273" t="str">
            <v>SICAIRE Jean-Luc</v>
          </cell>
          <cell r="I273" t="str">
            <v>MELLE</v>
          </cell>
        </row>
        <row r="274">
          <cell r="G274" t="str">
            <v>000361</v>
          </cell>
          <cell r="H274" t="str">
            <v>BARTHELEMY Christian</v>
          </cell>
          <cell r="I274" t="str">
            <v>BRESSUIRE</v>
          </cell>
        </row>
        <row r="275">
          <cell r="G275" t="str">
            <v>000363</v>
          </cell>
          <cell r="H275" t="str">
            <v>MARQUES Joel</v>
          </cell>
          <cell r="I275" t="str">
            <v>SIEGE</v>
          </cell>
        </row>
        <row r="276">
          <cell r="G276" t="str">
            <v>000364</v>
          </cell>
          <cell r="H276" t="str">
            <v>GUERRY Philippe</v>
          </cell>
          <cell r="I276" t="str">
            <v>SOUCHE</v>
          </cell>
        </row>
        <row r="277">
          <cell r="G277" t="str">
            <v>000367</v>
          </cell>
          <cell r="H277" t="str">
            <v>THEVENET Jean-Luc</v>
          </cell>
          <cell r="I277" t="str">
            <v>SOUCHE</v>
          </cell>
        </row>
        <row r="278">
          <cell r="G278" t="str">
            <v>000368</v>
          </cell>
          <cell r="H278" t="str">
            <v>ARDY Serge</v>
          </cell>
          <cell r="I278" t="str">
            <v>SOUCHE</v>
          </cell>
        </row>
        <row r="279">
          <cell r="G279" t="str">
            <v>000370</v>
          </cell>
          <cell r="H279" t="str">
            <v>DENIS Francis</v>
          </cell>
          <cell r="I279" t="str">
            <v>MELLE</v>
          </cell>
        </row>
        <row r="280">
          <cell r="G280" t="str">
            <v>000371</v>
          </cell>
          <cell r="H280" t="str">
            <v>BODIN Marc</v>
          </cell>
          <cell r="I280" t="str">
            <v>BRESSUIRE</v>
          </cell>
        </row>
        <row r="281">
          <cell r="G281" t="str">
            <v>000372</v>
          </cell>
          <cell r="H281" t="str">
            <v>HEBERT Patrick</v>
          </cell>
          <cell r="I281" t="str">
            <v>SOUCHE</v>
          </cell>
        </row>
        <row r="282">
          <cell r="G282" t="str">
            <v>000373</v>
          </cell>
          <cell r="H282" t="str">
            <v>VUYLSTEKER Philippe</v>
          </cell>
          <cell r="I282" t="str">
            <v>SIEGE</v>
          </cell>
        </row>
        <row r="283">
          <cell r="G283" t="str">
            <v>000374</v>
          </cell>
          <cell r="H283" t="str">
            <v>BRUNEAU Jacky</v>
          </cell>
          <cell r="I283" t="str">
            <v>PARTHENAY</v>
          </cell>
        </row>
        <row r="284">
          <cell r="G284" t="str">
            <v>000375</v>
          </cell>
          <cell r="H284" t="str">
            <v>ROUILLARD Jean-Daniel</v>
          </cell>
          <cell r="I284" t="str">
            <v>SIEGE</v>
          </cell>
        </row>
        <row r="285">
          <cell r="G285" t="str">
            <v>000377</v>
          </cell>
          <cell r="H285" t="str">
            <v>AYME Gerard</v>
          </cell>
          <cell r="I285" t="str">
            <v>MELLE</v>
          </cell>
        </row>
        <row r="286">
          <cell r="G286" t="str">
            <v>000378</v>
          </cell>
          <cell r="H286" t="str">
            <v>PILLOT Denis</v>
          </cell>
          <cell r="I286" t="str">
            <v>SOUCHE</v>
          </cell>
        </row>
        <row r="287">
          <cell r="G287" t="str">
            <v>000379</v>
          </cell>
          <cell r="H287" t="str">
            <v>BARRAULT Francois</v>
          </cell>
          <cell r="I287" t="str">
            <v>SOUCHE</v>
          </cell>
        </row>
        <row r="288">
          <cell r="G288" t="str">
            <v>000380</v>
          </cell>
          <cell r="H288" t="str">
            <v>BOURRY Christian</v>
          </cell>
          <cell r="I288" t="str">
            <v>THOUARS</v>
          </cell>
        </row>
        <row r="289">
          <cell r="G289" t="str">
            <v>000381</v>
          </cell>
          <cell r="H289" t="str">
            <v>DUSSILLOL Bruno</v>
          </cell>
          <cell r="I289" t="str">
            <v>SOUCHE</v>
          </cell>
        </row>
        <row r="290">
          <cell r="G290" t="str">
            <v>000382</v>
          </cell>
          <cell r="H290" t="str">
            <v>RAMBAULT Jocelyne</v>
          </cell>
          <cell r="I290" t="str">
            <v>BRESSUIRE</v>
          </cell>
        </row>
        <row r="291">
          <cell r="G291" t="str">
            <v>000383</v>
          </cell>
          <cell r="H291" t="str">
            <v>CHARTIER Chantal</v>
          </cell>
          <cell r="I291" t="str">
            <v>SOUCHE</v>
          </cell>
        </row>
        <row r="292">
          <cell r="G292" t="str">
            <v>000384</v>
          </cell>
          <cell r="H292" t="str">
            <v>MAROLLEAU Joel</v>
          </cell>
          <cell r="I292" t="str">
            <v>THOUARS</v>
          </cell>
        </row>
        <row r="293">
          <cell r="G293" t="str">
            <v>000385</v>
          </cell>
          <cell r="H293" t="str">
            <v>BERNARD Pascal</v>
          </cell>
          <cell r="I293" t="str">
            <v>SIEGE</v>
          </cell>
        </row>
        <row r="294">
          <cell r="G294" t="str">
            <v>000386</v>
          </cell>
          <cell r="H294" t="str">
            <v>GUERIN Maryse</v>
          </cell>
          <cell r="I294" t="str">
            <v>SOUCHE</v>
          </cell>
        </row>
        <row r="295">
          <cell r="G295" t="str">
            <v>000387</v>
          </cell>
          <cell r="H295" t="str">
            <v>LHOMME Dominique</v>
          </cell>
          <cell r="I295" t="str">
            <v>SOUCHE</v>
          </cell>
        </row>
        <row r="296">
          <cell r="G296" t="str">
            <v>000389</v>
          </cell>
          <cell r="H296" t="str">
            <v>COUVIDAT Philippe</v>
          </cell>
          <cell r="I296" t="str">
            <v>SIEGE</v>
          </cell>
        </row>
        <row r="297">
          <cell r="G297" t="str">
            <v>000390</v>
          </cell>
          <cell r="H297" t="str">
            <v>TEXIER Denis</v>
          </cell>
          <cell r="I297" t="str">
            <v>SOUCHE</v>
          </cell>
        </row>
        <row r="298">
          <cell r="G298" t="str">
            <v>000391</v>
          </cell>
          <cell r="H298" t="str">
            <v>MEUNIER Alain</v>
          </cell>
          <cell r="I298" t="str">
            <v>BRESSUIRE</v>
          </cell>
        </row>
        <row r="299">
          <cell r="G299" t="str">
            <v>000392</v>
          </cell>
          <cell r="H299" t="str">
            <v>PERGET Daniel</v>
          </cell>
          <cell r="I299" t="str">
            <v>SIEGE</v>
          </cell>
        </row>
        <row r="300">
          <cell r="G300" t="str">
            <v>000394</v>
          </cell>
          <cell r="H300" t="str">
            <v>CHABOT Eric</v>
          </cell>
          <cell r="I300" t="str">
            <v>SOUCHE</v>
          </cell>
        </row>
        <row r="301">
          <cell r="G301" t="str">
            <v>000395</v>
          </cell>
          <cell r="H301" t="str">
            <v>LEBON Frederic</v>
          </cell>
          <cell r="I301" t="str">
            <v>PARTHENAY</v>
          </cell>
        </row>
        <row r="302">
          <cell r="G302" t="str">
            <v>000396</v>
          </cell>
          <cell r="H302" t="str">
            <v>BOIZET Bruno</v>
          </cell>
          <cell r="I302" t="str">
            <v>SOUCHE</v>
          </cell>
        </row>
        <row r="303">
          <cell r="G303" t="str">
            <v>000399</v>
          </cell>
          <cell r="H303" t="str">
            <v>BOISSON Claude</v>
          </cell>
          <cell r="I303" t="str">
            <v>SIEGE</v>
          </cell>
        </row>
        <row r="304">
          <cell r="G304" t="str">
            <v>000401</v>
          </cell>
          <cell r="H304" t="str">
            <v>FAVREAU Michel</v>
          </cell>
          <cell r="I304" t="str">
            <v>SOUCHE</v>
          </cell>
        </row>
        <row r="305">
          <cell r="G305" t="str">
            <v>000402</v>
          </cell>
          <cell r="H305" t="str">
            <v>LAURIN Philippe</v>
          </cell>
          <cell r="I305" t="str">
            <v>SOUCHE</v>
          </cell>
        </row>
        <row r="306">
          <cell r="G306" t="str">
            <v>000403</v>
          </cell>
          <cell r="H306" t="str">
            <v>GUEPET Philippe</v>
          </cell>
          <cell r="I306" t="str">
            <v>SOUCHE</v>
          </cell>
        </row>
        <row r="307">
          <cell r="G307" t="str">
            <v>000404</v>
          </cell>
          <cell r="H307" t="str">
            <v>GAUVIN Daniel</v>
          </cell>
          <cell r="I307" t="str">
            <v>BRESSUIRE</v>
          </cell>
        </row>
        <row r="308">
          <cell r="G308" t="str">
            <v>000405</v>
          </cell>
          <cell r="H308" t="str">
            <v>ARCHAMBEAULT Regis</v>
          </cell>
          <cell r="I308" t="str">
            <v>BRESSUIRE</v>
          </cell>
        </row>
        <row r="309">
          <cell r="G309" t="str">
            <v>000406</v>
          </cell>
          <cell r="H309" t="str">
            <v>AOUDJA Mohammed</v>
          </cell>
          <cell r="I309" t="str">
            <v>SOUCHE</v>
          </cell>
        </row>
        <row r="310">
          <cell r="G310" t="str">
            <v>000407</v>
          </cell>
          <cell r="H310" t="str">
            <v>PAUVERT Catherine</v>
          </cell>
          <cell r="I310" t="str">
            <v>THOUARS</v>
          </cell>
        </row>
        <row r="311">
          <cell r="G311" t="str">
            <v>000408</v>
          </cell>
          <cell r="H311" t="str">
            <v>PAIRAULT Eric</v>
          </cell>
          <cell r="I311" t="str">
            <v>BRESSUIRE</v>
          </cell>
        </row>
        <row r="312">
          <cell r="G312" t="str">
            <v>000409</v>
          </cell>
          <cell r="H312" t="str">
            <v>MAGNERON Sebastien</v>
          </cell>
          <cell r="I312" t="str">
            <v>SIEGE</v>
          </cell>
        </row>
        <row r="313">
          <cell r="G313" t="str">
            <v>000410</v>
          </cell>
          <cell r="H313" t="str">
            <v>MORIN Gerard</v>
          </cell>
          <cell r="I313" t="str">
            <v>SOUCHE</v>
          </cell>
        </row>
        <row r="314">
          <cell r="G314" t="str">
            <v>000411</v>
          </cell>
          <cell r="H314" t="str">
            <v>PEROCHON Vincent</v>
          </cell>
          <cell r="I314" t="str">
            <v>SOUCHE</v>
          </cell>
        </row>
        <row r="315">
          <cell r="G315" t="str">
            <v>000414</v>
          </cell>
          <cell r="H315" t="str">
            <v>DOULET Elisabeth</v>
          </cell>
          <cell r="I315" t="str">
            <v>SOUCHE</v>
          </cell>
        </row>
        <row r="316">
          <cell r="G316" t="str">
            <v>000415</v>
          </cell>
          <cell r="H316" t="str">
            <v>LAHAYE Dominique</v>
          </cell>
          <cell r="I316" t="str">
            <v>SOUCHE</v>
          </cell>
        </row>
        <row r="317">
          <cell r="G317" t="str">
            <v>000416</v>
          </cell>
          <cell r="H317" t="str">
            <v>CHARRE Mireille</v>
          </cell>
          <cell r="I317" t="str">
            <v>SIEGE</v>
          </cell>
        </row>
        <row r="318">
          <cell r="G318" t="str">
            <v>000417</v>
          </cell>
          <cell r="H318" t="str">
            <v>MAILLET Laurence</v>
          </cell>
          <cell r="I318" t="str">
            <v>SIEGE</v>
          </cell>
        </row>
        <row r="319">
          <cell r="G319" t="str">
            <v>000418</v>
          </cell>
          <cell r="H319" t="str">
            <v>LOIZEAU Didier</v>
          </cell>
          <cell r="I319" t="str">
            <v>SIEGE</v>
          </cell>
        </row>
        <row r="320">
          <cell r="G320" t="str">
            <v>000419</v>
          </cell>
          <cell r="H320" t="str">
            <v>DUC Michel</v>
          </cell>
          <cell r="I320" t="str">
            <v>SIEGE</v>
          </cell>
        </row>
        <row r="321">
          <cell r="G321" t="str">
            <v>000420</v>
          </cell>
          <cell r="H321" t="str">
            <v>LAURENT Philippe</v>
          </cell>
          <cell r="I321" t="str">
            <v>SIEGE</v>
          </cell>
        </row>
        <row r="322">
          <cell r="G322" t="str">
            <v>000421</v>
          </cell>
          <cell r="H322" t="str">
            <v>LIZOT Pascal</v>
          </cell>
          <cell r="I322" t="str">
            <v>SOUCHE</v>
          </cell>
        </row>
        <row r="323">
          <cell r="G323" t="str">
            <v>000422</v>
          </cell>
          <cell r="H323" t="str">
            <v>BLANCHARD Christian</v>
          </cell>
          <cell r="I323" t="str">
            <v>BRESSUIRE</v>
          </cell>
        </row>
        <row r="324">
          <cell r="G324" t="str">
            <v>000424</v>
          </cell>
          <cell r="H324" t="str">
            <v>MOUROUX Dany</v>
          </cell>
          <cell r="I324" t="str">
            <v>SOUCHE</v>
          </cell>
        </row>
        <row r="325">
          <cell r="G325" t="str">
            <v>000425</v>
          </cell>
          <cell r="H325" t="str">
            <v>CLERC Dominique</v>
          </cell>
          <cell r="I325" t="str">
            <v>SIEGE</v>
          </cell>
        </row>
        <row r="326">
          <cell r="G326" t="str">
            <v>000426</v>
          </cell>
          <cell r="H326" t="str">
            <v>MARTIN Lydie</v>
          </cell>
          <cell r="I326" t="str">
            <v>SIEGE</v>
          </cell>
        </row>
        <row r="327">
          <cell r="G327" t="str">
            <v>000427</v>
          </cell>
          <cell r="H327" t="str">
            <v>PETREAU Isabelle</v>
          </cell>
          <cell r="I327" t="str">
            <v>SOUCHE</v>
          </cell>
        </row>
        <row r="328">
          <cell r="G328" t="str">
            <v>000429</v>
          </cell>
          <cell r="H328" t="str">
            <v>VINATIER Christine</v>
          </cell>
          <cell r="I328" t="str">
            <v>SOUCHE</v>
          </cell>
        </row>
        <row r="329">
          <cell r="G329" t="str">
            <v>000430</v>
          </cell>
          <cell r="H329" t="str">
            <v>FRECHET Mathieu</v>
          </cell>
          <cell r="I329" t="str">
            <v>SOUCHE</v>
          </cell>
        </row>
        <row r="330">
          <cell r="G330" t="str">
            <v>000431</v>
          </cell>
          <cell r="H330" t="str">
            <v>GIRAULT Fabrice</v>
          </cell>
          <cell r="I330" t="str">
            <v>SOUCHE</v>
          </cell>
        </row>
        <row r="331">
          <cell r="G331" t="str">
            <v>000432</v>
          </cell>
          <cell r="H331" t="str">
            <v>CHAMPEAU Bruno</v>
          </cell>
          <cell r="I331" t="str">
            <v>SIEGE</v>
          </cell>
        </row>
        <row r="332">
          <cell r="G332" t="str">
            <v>000433</v>
          </cell>
          <cell r="H332" t="str">
            <v>CHALET Bruno</v>
          </cell>
          <cell r="I332" t="str">
            <v>BRESSUIRE</v>
          </cell>
        </row>
        <row r="333">
          <cell r="G333" t="str">
            <v>000434</v>
          </cell>
          <cell r="H333" t="str">
            <v>BOURDIN Sylvain</v>
          </cell>
          <cell r="I333" t="str">
            <v>SOUCHE</v>
          </cell>
        </row>
        <row r="334">
          <cell r="G334" t="str">
            <v>000435</v>
          </cell>
          <cell r="H334" t="str">
            <v>BRANGER Alain</v>
          </cell>
          <cell r="I334" t="str">
            <v>SIEGE</v>
          </cell>
        </row>
        <row r="335">
          <cell r="G335" t="str">
            <v>000436</v>
          </cell>
          <cell r="H335" t="str">
            <v>INGRAND Bernard</v>
          </cell>
          <cell r="I335" t="str">
            <v>SOUCHE</v>
          </cell>
        </row>
        <row r="336">
          <cell r="G336" t="str">
            <v>000438</v>
          </cell>
          <cell r="H336" t="str">
            <v>CHAUVIERE Jean-Luc</v>
          </cell>
          <cell r="I336" t="str">
            <v>MELLE</v>
          </cell>
        </row>
        <row r="337">
          <cell r="G337" t="str">
            <v>000439</v>
          </cell>
          <cell r="H337" t="str">
            <v>GABILLY Patrice</v>
          </cell>
          <cell r="I337" t="str">
            <v>PARTHENAY</v>
          </cell>
        </row>
        <row r="338">
          <cell r="G338" t="str">
            <v>000440</v>
          </cell>
          <cell r="H338" t="str">
            <v>ROY Michel</v>
          </cell>
          <cell r="I338" t="str">
            <v>SOUCHE</v>
          </cell>
        </row>
        <row r="339">
          <cell r="G339" t="str">
            <v>000441</v>
          </cell>
          <cell r="H339" t="str">
            <v>NIVELLE Patrick</v>
          </cell>
          <cell r="I339" t="str">
            <v>SOUCHE</v>
          </cell>
        </row>
        <row r="340">
          <cell r="G340" t="str">
            <v>000442</v>
          </cell>
          <cell r="H340" t="str">
            <v>MOVELLAN Alain</v>
          </cell>
          <cell r="I340" t="str">
            <v>SIEGE</v>
          </cell>
        </row>
        <row r="341">
          <cell r="G341" t="str">
            <v>000443</v>
          </cell>
          <cell r="H341" t="str">
            <v>LAGORRE Stephane</v>
          </cell>
          <cell r="I341" t="str">
            <v>SIEGE</v>
          </cell>
        </row>
        <row r="342">
          <cell r="G342" t="str">
            <v>000445</v>
          </cell>
          <cell r="H342" t="str">
            <v>COTTENNEC Pascale</v>
          </cell>
          <cell r="I342" t="str">
            <v>SIEGE</v>
          </cell>
        </row>
        <row r="343">
          <cell r="G343" t="str">
            <v>000446</v>
          </cell>
          <cell r="H343" t="str">
            <v>CAILLAS Patrick</v>
          </cell>
          <cell r="I343" t="str">
            <v>SOUCHE</v>
          </cell>
        </row>
        <row r="344">
          <cell r="G344" t="str">
            <v>000447</v>
          </cell>
          <cell r="H344" t="str">
            <v>CONTANT Francis</v>
          </cell>
          <cell r="I344" t="str">
            <v>SOUCHE</v>
          </cell>
        </row>
        <row r="345">
          <cell r="G345" t="str">
            <v>000448</v>
          </cell>
          <cell r="H345" t="str">
            <v>THOMAS Patrice</v>
          </cell>
          <cell r="I345" t="str">
            <v>THOUARS</v>
          </cell>
        </row>
        <row r="346">
          <cell r="G346" t="str">
            <v>000449</v>
          </cell>
          <cell r="H346" t="str">
            <v>ARNOULD Nathalie</v>
          </cell>
          <cell r="I346" t="str">
            <v>SOUCHE</v>
          </cell>
        </row>
        <row r="347">
          <cell r="G347" t="str">
            <v>000450</v>
          </cell>
          <cell r="H347" t="str">
            <v>ROUSSELOT Yannick</v>
          </cell>
          <cell r="I347" t="str">
            <v>BRESSUIRE</v>
          </cell>
        </row>
        <row r="348">
          <cell r="G348" t="str">
            <v>000451</v>
          </cell>
          <cell r="H348" t="str">
            <v>PASTOR Frederico</v>
          </cell>
          <cell r="I348" t="str">
            <v>SIEGE</v>
          </cell>
        </row>
        <row r="349">
          <cell r="G349" t="str">
            <v>000452</v>
          </cell>
          <cell r="H349" t="str">
            <v>IMBERT Isabelle</v>
          </cell>
          <cell r="I349" t="str">
            <v>SOUCHE</v>
          </cell>
        </row>
        <row r="350">
          <cell r="G350" t="str">
            <v>000453</v>
          </cell>
          <cell r="H350" t="str">
            <v>BODIN Patrice</v>
          </cell>
          <cell r="I350" t="str">
            <v>MELLE</v>
          </cell>
        </row>
        <row r="351">
          <cell r="G351" t="str">
            <v>000454</v>
          </cell>
          <cell r="H351" t="str">
            <v>BOULESTEIX Isabelle</v>
          </cell>
          <cell r="I351" t="str">
            <v>BRESSUIRE</v>
          </cell>
        </row>
        <row r="352">
          <cell r="G352" t="str">
            <v>000456</v>
          </cell>
          <cell r="H352" t="str">
            <v>DUPONT Marielle</v>
          </cell>
          <cell r="I352" t="str">
            <v>SIEGE</v>
          </cell>
        </row>
        <row r="353">
          <cell r="G353" t="str">
            <v>000457</v>
          </cell>
          <cell r="H353" t="str">
            <v>CLEMENT Nadine</v>
          </cell>
          <cell r="I353" t="str">
            <v>SIEGE</v>
          </cell>
        </row>
        <row r="354">
          <cell r="G354" t="str">
            <v>000458</v>
          </cell>
          <cell r="H354" t="str">
            <v>SAINT MARTIN Alain</v>
          </cell>
          <cell r="I354" t="str">
            <v>SOUCHE</v>
          </cell>
        </row>
        <row r="355">
          <cell r="G355" t="str">
            <v>000459</v>
          </cell>
          <cell r="H355" t="str">
            <v>BONNET Jean-Claude</v>
          </cell>
          <cell r="I355" t="str">
            <v>SOUCHE</v>
          </cell>
        </row>
        <row r="356">
          <cell r="G356" t="str">
            <v>000462</v>
          </cell>
          <cell r="H356" t="str">
            <v>TALBOT Joel</v>
          </cell>
          <cell r="I356" t="str">
            <v>BRESSUIRE</v>
          </cell>
        </row>
        <row r="357">
          <cell r="G357" t="str">
            <v>000464</v>
          </cell>
          <cell r="H357" t="str">
            <v>MELIN Beatrice</v>
          </cell>
          <cell r="I357" t="str">
            <v>MELLE</v>
          </cell>
        </row>
        <row r="358">
          <cell r="G358" t="str">
            <v>000466</v>
          </cell>
          <cell r="H358" t="str">
            <v>BOUIN Jean-Marie</v>
          </cell>
          <cell r="I358" t="str">
            <v>BRESSUIRE</v>
          </cell>
        </row>
        <row r="359">
          <cell r="G359" t="str">
            <v>000468</v>
          </cell>
          <cell r="H359" t="str">
            <v>BONNET Joel</v>
          </cell>
          <cell r="I359" t="str">
            <v>SOUCHE</v>
          </cell>
        </row>
        <row r="360">
          <cell r="G360" t="str">
            <v>000469</v>
          </cell>
          <cell r="H360" t="str">
            <v>AIRAUD Jean-Michel</v>
          </cell>
          <cell r="I360" t="str">
            <v>BRESSUIRE</v>
          </cell>
        </row>
        <row r="361">
          <cell r="G361" t="str">
            <v>000470</v>
          </cell>
          <cell r="H361" t="str">
            <v>BOUJU Gerard</v>
          </cell>
          <cell r="I361" t="str">
            <v>BRESSUIRE</v>
          </cell>
        </row>
        <row r="362">
          <cell r="G362" t="str">
            <v>000471</v>
          </cell>
          <cell r="H362" t="str">
            <v>BREBION Etienne</v>
          </cell>
          <cell r="I362" t="str">
            <v>PARTHENAY</v>
          </cell>
        </row>
        <row r="363">
          <cell r="G363" t="str">
            <v>000473</v>
          </cell>
          <cell r="H363" t="str">
            <v>BOUCHET Pierre</v>
          </cell>
          <cell r="I363" t="str">
            <v>SIEGE</v>
          </cell>
        </row>
        <row r="364">
          <cell r="G364" t="str">
            <v>000474</v>
          </cell>
          <cell r="H364" t="str">
            <v>BAZIN Bruno</v>
          </cell>
          <cell r="I364" t="str">
            <v>BRESSUIRE</v>
          </cell>
        </row>
        <row r="365">
          <cell r="G365" t="str">
            <v>000476</v>
          </cell>
          <cell r="H365" t="str">
            <v>GRISEAU Alain</v>
          </cell>
          <cell r="I365" t="str">
            <v>SOUCHE</v>
          </cell>
        </row>
        <row r="366">
          <cell r="G366" t="str">
            <v>000477</v>
          </cell>
          <cell r="H366" t="str">
            <v>EPRINCHARD Jean-Luc</v>
          </cell>
          <cell r="I366" t="str">
            <v>SOUCHE</v>
          </cell>
        </row>
        <row r="367">
          <cell r="G367" t="str">
            <v>000480</v>
          </cell>
          <cell r="H367" t="str">
            <v>GOUGEAUD Alain</v>
          </cell>
          <cell r="I367" t="str">
            <v>PARTHENAY</v>
          </cell>
        </row>
        <row r="368">
          <cell r="G368" t="str">
            <v>000481</v>
          </cell>
          <cell r="H368" t="str">
            <v>PUAUD Pascal</v>
          </cell>
          <cell r="I368" t="str">
            <v>SOUCHE</v>
          </cell>
        </row>
        <row r="369">
          <cell r="G369" t="str">
            <v>000482</v>
          </cell>
          <cell r="H369" t="str">
            <v>PERGET Philippe</v>
          </cell>
          <cell r="I369" t="str">
            <v>SIEGE</v>
          </cell>
        </row>
        <row r="370">
          <cell r="G370" t="str">
            <v>000484</v>
          </cell>
          <cell r="H370" t="str">
            <v>LANDREAU-LUCAS Nathalie</v>
          </cell>
          <cell r="I370" t="str">
            <v>BRESSUIRE</v>
          </cell>
        </row>
        <row r="371">
          <cell r="G371" t="str">
            <v>000486</v>
          </cell>
          <cell r="H371" t="str">
            <v>SARRAZIN Francis</v>
          </cell>
          <cell r="I371" t="str">
            <v>SOUCHE</v>
          </cell>
        </row>
        <row r="372">
          <cell r="G372" t="str">
            <v>000487</v>
          </cell>
          <cell r="H372" t="str">
            <v>ROBIN Jean-Pierre</v>
          </cell>
          <cell r="I372" t="str">
            <v>BRESSUIRE</v>
          </cell>
        </row>
        <row r="373">
          <cell r="G373" t="str">
            <v>000488</v>
          </cell>
          <cell r="H373" t="str">
            <v>GRELARD-NOEL Yannick</v>
          </cell>
          <cell r="I373" t="str">
            <v>SOUCHE</v>
          </cell>
        </row>
        <row r="374">
          <cell r="G374" t="str">
            <v>000489</v>
          </cell>
          <cell r="H374" t="str">
            <v>BARON Thierry</v>
          </cell>
          <cell r="I374" t="str">
            <v>SIEGE</v>
          </cell>
        </row>
        <row r="375">
          <cell r="G375" t="str">
            <v>000491</v>
          </cell>
          <cell r="H375" t="str">
            <v>PENIGAUD Dominique</v>
          </cell>
          <cell r="I375" t="str">
            <v>SIEGE</v>
          </cell>
        </row>
        <row r="376">
          <cell r="G376" t="str">
            <v>000492</v>
          </cell>
          <cell r="H376" t="str">
            <v>CEYLAN Marie-France</v>
          </cell>
          <cell r="I376" t="str">
            <v>PARTHENAY</v>
          </cell>
        </row>
        <row r="377">
          <cell r="G377" t="str">
            <v>000493</v>
          </cell>
          <cell r="H377" t="str">
            <v>MILCENDEAU Yannick</v>
          </cell>
          <cell r="I377" t="str">
            <v>SIEGE</v>
          </cell>
        </row>
        <row r="378">
          <cell r="G378" t="str">
            <v>000495</v>
          </cell>
          <cell r="H378" t="str">
            <v>ROUILLARD Marie-Noelle</v>
          </cell>
          <cell r="I378" t="str">
            <v>SOUCHE</v>
          </cell>
        </row>
        <row r="379">
          <cell r="G379" t="str">
            <v>000496</v>
          </cell>
          <cell r="H379" t="str">
            <v>SIMON Franck</v>
          </cell>
          <cell r="I379" t="str">
            <v>SIEGE</v>
          </cell>
        </row>
        <row r="380">
          <cell r="G380" t="str">
            <v>000497</v>
          </cell>
          <cell r="H380" t="str">
            <v>MICHELON Jean-Paul</v>
          </cell>
          <cell r="I380" t="str">
            <v>SIEGE</v>
          </cell>
        </row>
        <row r="381">
          <cell r="G381" t="str">
            <v>000498</v>
          </cell>
          <cell r="H381" t="str">
            <v>ROUGIER Patrick</v>
          </cell>
          <cell r="I381" t="str">
            <v>MELLE</v>
          </cell>
        </row>
        <row r="382">
          <cell r="G382" t="str">
            <v>000499</v>
          </cell>
          <cell r="H382" t="str">
            <v>PROUST Christophe</v>
          </cell>
          <cell r="I382" t="str">
            <v>SIEGE</v>
          </cell>
        </row>
        <row r="383">
          <cell r="G383" t="str">
            <v>000569</v>
          </cell>
          <cell r="H383" t="str">
            <v>GAILLARD Virginie</v>
          </cell>
          <cell r="I383" t="str">
            <v>SOUCHE</v>
          </cell>
        </row>
        <row r="384">
          <cell r="G384" t="str">
            <v>000583</v>
          </cell>
          <cell r="H384" t="str">
            <v>BICHOT Beatrice</v>
          </cell>
          <cell r="I384" t="str">
            <v>SIEGE</v>
          </cell>
        </row>
        <row r="385">
          <cell r="G385" t="str">
            <v>000589</v>
          </cell>
          <cell r="H385" t="str">
            <v>CHATAGNEAU Audrey</v>
          </cell>
          <cell r="I385" t="str">
            <v>PARTHENAY</v>
          </cell>
        </row>
        <row r="386">
          <cell r="G386" t="str">
            <v>001066</v>
          </cell>
          <cell r="H386" t="str">
            <v>BERGERON Patrice</v>
          </cell>
          <cell r="I386" t="str">
            <v>BRESSUIRE</v>
          </cell>
        </row>
        <row r="387">
          <cell r="G387" t="str">
            <v>001067</v>
          </cell>
          <cell r="H387" t="str">
            <v>SIBILEAU Morgan</v>
          </cell>
          <cell r="I387" t="str">
            <v>THOUARS</v>
          </cell>
        </row>
        <row r="388">
          <cell r="G388" t="str">
            <v>001068</v>
          </cell>
          <cell r="H388" t="str">
            <v>ROBERT Nathalie</v>
          </cell>
          <cell r="I388" t="str">
            <v>SOUCHE</v>
          </cell>
        </row>
        <row r="389">
          <cell r="G389" t="str">
            <v>001070</v>
          </cell>
          <cell r="H389" t="str">
            <v>RENAUD Chantal</v>
          </cell>
          <cell r="I389" t="str">
            <v>SIEGE</v>
          </cell>
        </row>
        <row r="390">
          <cell r="G390" t="str">
            <v>001071</v>
          </cell>
          <cell r="H390" t="str">
            <v>VANTHOURNOUT Cédric</v>
          </cell>
          <cell r="I390" t="str">
            <v>SOUCHE</v>
          </cell>
        </row>
        <row r="391">
          <cell r="G391" t="str">
            <v>001072</v>
          </cell>
          <cell r="H391" t="str">
            <v>VINCENDEAU David</v>
          </cell>
          <cell r="I391" t="str">
            <v>SOUCHE</v>
          </cell>
        </row>
        <row r="392">
          <cell r="G392" t="str">
            <v>001098</v>
          </cell>
          <cell r="H392" t="str">
            <v>MARCHE Guillaume</v>
          </cell>
          <cell r="I392" t="str">
            <v>SOUCHE</v>
          </cell>
        </row>
        <row r="393">
          <cell r="G393" t="str">
            <v>001114</v>
          </cell>
          <cell r="H393" t="str">
            <v>NOUAT Frédérique</v>
          </cell>
          <cell r="I393" t="str">
            <v>SOUCHE</v>
          </cell>
        </row>
        <row r="394">
          <cell r="G394" t="str">
            <v>001115</v>
          </cell>
          <cell r="H394" t="str">
            <v>FOUET Anabelle</v>
          </cell>
          <cell r="I394" t="str">
            <v>SOUCHE</v>
          </cell>
        </row>
        <row r="395">
          <cell r="G395" t="str">
            <v>001117</v>
          </cell>
          <cell r="H395" t="str">
            <v>MESRINE Mickaël</v>
          </cell>
          <cell r="I395" t="str">
            <v>PARTHENAY</v>
          </cell>
        </row>
        <row r="396">
          <cell r="G396" t="str">
            <v>001118</v>
          </cell>
          <cell r="H396" t="str">
            <v>FRANCOIS Matthieu</v>
          </cell>
          <cell r="I396" t="str">
            <v>SOUCHE</v>
          </cell>
        </row>
        <row r="397">
          <cell r="G397" t="str">
            <v>001119</v>
          </cell>
          <cell r="H397" t="str">
            <v>DUPONT Nicolas</v>
          </cell>
          <cell r="I397" t="str">
            <v>SIEGE</v>
          </cell>
        </row>
        <row r="398">
          <cell r="G398" t="str">
            <v>001120</v>
          </cell>
          <cell r="H398" t="str">
            <v>POIRIER Sylvain</v>
          </cell>
          <cell r="I398" t="str">
            <v>THOUARS</v>
          </cell>
        </row>
        <row r="399">
          <cell r="G399" t="str">
            <v>001121</v>
          </cell>
          <cell r="H399" t="str">
            <v>ROY MAINGRET Nathalie</v>
          </cell>
          <cell r="I399" t="str">
            <v>SOUCHE</v>
          </cell>
        </row>
        <row r="400">
          <cell r="G400" t="str">
            <v>001124</v>
          </cell>
          <cell r="H400" t="str">
            <v>BOBIN Grégory</v>
          </cell>
          <cell r="I400" t="str">
            <v>BRESSUIRE</v>
          </cell>
        </row>
        <row r="401">
          <cell r="G401" t="str">
            <v>001125</v>
          </cell>
          <cell r="H401" t="str">
            <v>LASNIER Benoît</v>
          </cell>
          <cell r="I401" t="str">
            <v>PARTHENAY</v>
          </cell>
        </row>
        <row r="402">
          <cell r="G402" t="str">
            <v>001167</v>
          </cell>
          <cell r="H402" t="str">
            <v>SITOU Akhobi</v>
          </cell>
          <cell r="I402" t="str">
            <v>SIEGE</v>
          </cell>
        </row>
        <row r="403">
          <cell r="G403" t="str">
            <v>001169</v>
          </cell>
          <cell r="H403" t="str">
            <v>IMARI Denis</v>
          </cell>
          <cell r="I403" t="str">
            <v>SOUCHE</v>
          </cell>
        </row>
        <row r="404">
          <cell r="G404" t="str">
            <v>001171</v>
          </cell>
          <cell r="H404" t="str">
            <v>FLAMEIN Joël</v>
          </cell>
          <cell r="I404" t="str">
            <v>SIEGE</v>
          </cell>
        </row>
        <row r="405">
          <cell r="G405" t="str">
            <v>001172</v>
          </cell>
          <cell r="H405" t="str">
            <v>CERA Frédérique</v>
          </cell>
          <cell r="I405" t="str">
            <v>SIEGE</v>
          </cell>
        </row>
        <row r="406">
          <cell r="G406" t="str">
            <v>001173</v>
          </cell>
          <cell r="H406" t="str">
            <v>ROBINO Christian</v>
          </cell>
          <cell r="I406" t="str">
            <v>SIEGE</v>
          </cell>
        </row>
        <row r="407">
          <cell r="G407" t="str">
            <v>001175</v>
          </cell>
          <cell r="H407" t="str">
            <v>POIRAULT Arnaud</v>
          </cell>
          <cell r="I407" t="str">
            <v>BRESSUIRE</v>
          </cell>
        </row>
        <row r="408">
          <cell r="G408" t="str">
            <v>001176</v>
          </cell>
          <cell r="H408" t="str">
            <v>ROBIN Bastien</v>
          </cell>
          <cell r="I408" t="str">
            <v>SOUCHE</v>
          </cell>
        </row>
        <row r="409">
          <cell r="G409" t="str">
            <v>001177</v>
          </cell>
          <cell r="H409" t="str">
            <v>CHARPY Nicolas</v>
          </cell>
          <cell r="I409" t="str">
            <v>SOUCHE</v>
          </cell>
        </row>
        <row r="410">
          <cell r="G410" t="str">
            <v>001180</v>
          </cell>
          <cell r="H410" t="str">
            <v>BOCK Céline</v>
          </cell>
          <cell r="I410" t="str">
            <v>SOUCHE</v>
          </cell>
        </row>
        <row r="411">
          <cell r="G411" t="str">
            <v>001185</v>
          </cell>
          <cell r="H411" t="str">
            <v>DELAVAL François</v>
          </cell>
          <cell r="I411" t="str">
            <v>SIEGE</v>
          </cell>
        </row>
        <row r="412">
          <cell r="G412" t="str">
            <v>001186</v>
          </cell>
          <cell r="H412" t="str">
            <v>ROBIN BERNARD Patricia</v>
          </cell>
          <cell r="I412" t="str">
            <v>SIEGE</v>
          </cell>
        </row>
        <row r="413">
          <cell r="G413" t="str">
            <v>001187</v>
          </cell>
          <cell r="H413" t="str">
            <v>TAUNAT Stéphane</v>
          </cell>
          <cell r="I413" t="str">
            <v>SIEGE</v>
          </cell>
        </row>
        <row r="414">
          <cell r="G414" t="str">
            <v>001188</v>
          </cell>
          <cell r="H414" t="str">
            <v>POEZAC H Sandra</v>
          </cell>
          <cell r="I414" t="str">
            <v>SOUCHE</v>
          </cell>
        </row>
        <row r="415">
          <cell r="G415" t="str">
            <v>001189</v>
          </cell>
          <cell r="H415" t="str">
            <v>MEUNIER Jérémie</v>
          </cell>
          <cell r="I415" t="str">
            <v>SOUCHE</v>
          </cell>
        </row>
        <row r="416">
          <cell r="G416" t="str">
            <v>001190</v>
          </cell>
          <cell r="H416" t="str">
            <v>WESLY Virginie</v>
          </cell>
          <cell r="I416" t="str">
            <v>SOUCHE</v>
          </cell>
        </row>
        <row r="417">
          <cell r="G417" t="str">
            <v>001191</v>
          </cell>
          <cell r="H417" t="str">
            <v>PLESSIS Sandrine</v>
          </cell>
          <cell r="I417" t="str">
            <v>SIEGE</v>
          </cell>
        </row>
        <row r="418">
          <cell r="G418" t="str">
            <v>001192</v>
          </cell>
          <cell r="H418" t="str">
            <v>SABOUREAU Gaëtane</v>
          </cell>
          <cell r="I418" t="str">
            <v>SOUCHE</v>
          </cell>
        </row>
        <row r="419">
          <cell r="G419" t="str">
            <v>001193</v>
          </cell>
          <cell r="H419" t="str">
            <v>GORNARD Mickaël</v>
          </cell>
          <cell r="I419" t="str">
            <v>SOUCHE</v>
          </cell>
        </row>
        <row r="420">
          <cell r="G420" t="str">
            <v>001194</v>
          </cell>
          <cell r="H420" t="str">
            <v>FOUCHE Aurélie</v>
          </cell>
          <cell r="I420" t="str">
            <v>SOUCHE</v>
          </cell>
        </row>
        <row r="421">
          <cell r="G421" t="str">
            <v>001195</v>
          </cell>
          <cell r="H421" t="str">
            <v>DOUCET Nathalie</v>
          </cell>
          <cell r="I421" t="str">
            <v>SOUCHE</v>
          </cell>
        </row>
        <row r="422">
          <cell r="G422" t="str">
            <v>001197</v>
          </cell>
          <cell r="H422" t="str">
            <v>BROSSARD Jean-Baptiste</v>
          </cell>
          <cell r="I422" t="str">
            <v>SOUCHE</v>
          </cell>
        </row>
        <row r="423">
          <cell r="G423" t="str">
            <v>001198</v>
          </cell>
          <cell r="H423" t="str">
            <v>BERNARD Anaïs</v>
          </cell>
          <cell r="I423" t="str">
            <v>SOUCHE</v>
          </cell>
        </row>
        <row r="424">
          <cell r="G424" t="str">
            <v>001199</v>
          </cell>
          <cell r="H424" t="str">
            <v>BERNARD Virginie</v>
          </cell>
          <cell r="I424" t="str">
            <v>SOUCHE</v>
          </cell>
        </row>
        <row r="425">
          <cell r="G425" t="str">
            <v>001200</v>
          </cell>
          <cell r="H425" t="str">
            <v>NAU Laurence</v>
          </cell>
          <cell r="I425" t="str">
            <v>SOUCHE</v>
          </cell>
        </row>
        <row r="426">
          <cell r="G426" t="str">
            <v>001204</v>
          </cell>
          <cell r="H426" t="str">
            <v>GOUDEAU Emilie</v>
          </cell>
          <cell r="I426" t="str">
            <v>MELLE</v>
          </cell>
        </row>
        <row r="427">
          <cell r="G427" t="str">
            <v>001205</v>
          </cell>
          <cell r="H427" t="str">
            <v>CLERC Karine</v>
          </cell>
          <cell r="I427" t="str">
            <v>THOUARS</v>
          </cell>
        </row>
        <row r="428">
          <cell r="G428" t="str">
            <v>001208</v>
          </cell>
          <cell r="H428" t="str">
            <v>LAZORAK Laëtitia</v>
          </cell>
          <cell r="I428" t="str">
            <v>SOUCHE</v>
          </cell>
        </row>
        <row r="429">
          <cell r="G429" t="str">
            <v>001210</v>
          </cell>
          <cell r="H429" t="str">
            <v>AUBINEAU Séverine</v>
          </cell>
          <cell r="I429" t="str">
            <v>SOUCHE</v>
          </cell>
        </row>
        <row r="430">
          <cell r="G430" t="str">
            <v>001212</v>
          </cell>
          <cell r="H430" t="str">
            <v>BENARD Yan</v>
          </cell>
          <cell r="I430" t="str">
            <v>SIEGE</v>
          </cell>
        </row>
        <row r="431">
          <cell r="G431" t="str">
            <v>001214</v>
          </cell>
          <cell r="H431" t="str">
            <v>PAIRAULT Julie</v>
          </cell>
          <cell r="I431" t="str">
            <v>SOUCHE</v>
          </cell>
        </row>
        <row r="432">
          <cell r="G432" t="str">
            <v>001215</v>
          </cell>
          <cell r="H432" t="str">
            <v>MARCHAL Christelle</v>
          </cell>
          <cell r="I432" t="str">
            <v>SIEGE</v>
          </cell>
        </row>
        <row r="433">
          <cell r="G433" t="str">
            <v>001225</v>
          </cell>
          <cell r="H433" t="str">
            <v>GIRAUD Vincent</v>
          </cell>
          <cell r="I433" t="str">
            <v>SOUCHE</v>
          </cell>
        </row>
        <row r="434">
          <cell r="G434" t="str">
            <v>001228</v>
          </cell>
          <cell r="H434" t="str">
            <v>GUILLOTEAU Céline</v>
          </cell>
          <cell r="I434" t="str">
            <v>SIEGE</v>
          </cell>
        </row>
        <row r="435">
          <cell r="G435" t="str">
            <v>001229</v>
          </cell>
          <cell r="H435" t="str">
            <v>PEINADO Vanessa</v>
          </cell>
          <cell r="I435" t="str">
            <v>SIEGE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nsee.fr/fr/statistiques/serie/00176385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E15"/>
  <sheetViews>
    <sheetView zoomScale="85" zoomScaleNormal="85" workbookViewId="0">
      <selection activeCell="C7" sqref="C7"/>
    </sheetView>
  </sheetViews>
  <sheetFormatPr baseColWidth="10" defaultRowHeight="15" x14ac:dyDescent="0.25"/>
  <cols>
    <col min="2" max="2" width="27.28515625" bestFit="1" customWidth="1"/>
    <col min="3" max="3" width="122.42578125" customWidth="1"/>
    <col min="4" max="4" width="34" customWidth="1"/>
  </cols>
  <sheetData>
    <row r="1" spans="2:5" x14ac:dyDescent="0.25">
      <c r="B1" s="204" t="s">
        <v>0</v>
      </c>
      <c r="C1" s="204"/>
    </row>
    <row r="2" spans="2:5" ht="101.25" customHeight="1" x14ac:dyDescent="0.25">
      <c r="B2" s="1" t="s">
        <v>1</v>
      </c>
      <c r="C2" s="206" t="s">
        <v>86</v>
      </c>
      <c r="D2" s="206"/>
    </row>
    <row r="3" spans="2:5" ht="15.75" thickBot="1" x14ac:dyDescent="0.3"/>
    <row r="4" spans="2:5" ht="17.25" thickBot="1" x14ac:dyDescent="0.3">
      <c r="B4" s="3" t="s">
        <v>7</v>
      </c>
      <c r="C4" s="4" t="s">
        <v>2</v>
      </c>
      <c r="D4" s="5"/>
    </row>
    <row r="5" spans="2:5" ht="15.75" thickBot="1" x14ac:dyDescent="0.3">
      <c r="B5" s="6"/>
      <c r="C5" s="6"/>
      <c r="D5" s="6"/>
    </row>
    <row r="6" spans="2:5" ht="32.25" thickBot="1" x14ac:dyDescent="0.3">
      <c r="B6" s="73" t="s">
        <v>59</v>
      </c>
      <c r="C6" s="74" t="s">
        <v>87</v>
      </c>
      <c r="D6" s="75" t="s">
        <v>3</v>
      </c>
    </row>
    <row r="7" spans="2:5" ht="27.75" thickBot="1" x14ac:dyDescent="0.3">
      <c r="B7" s="7" t="s">
        <v>4</v>
      </c>
      <c r="C7" s="15" t="s">
        <v>71</v>
      </c>
      <c r="D7" s="14" t="s">
        <v>12</v>
      </c>
    </row>
    <row r="8" spans="2:5" ht="32.25" thickBot="1" x14ac:dyDescent="0.3">
      <c r="B8" s="7" t="s">
        <v>51</v>
      </c>
      <c r="C8" s="15" t="s">
        <v>88</v>
      </c>
      <c r="D8" s="14" t="s">
        <v>12</v>
      </c>
    </row>
    <row r="9" spans="2:5" ht="48" thickBot="1" x14ac:dyDescent="0.3">
      <c r="B9" s="13" t="s">
        <v>60</v>
      </c>
      <c r="C9" s="16" t="s">
        <v>89</v>
      </c>
      <c r="D9" s="17" t="s">
        <v>50</v>
      </c>
    </row>
    <row r="10" spans="2:5" ht="15.75" thickBot="1" x14ac:dyDescent="0.3">
      <c r="B10" s="2"/>
      <c r="C10" s="2"/>
      <c r="D10" s="2"/>
    </row>
    <row r="11" spans="2:5" ht="17.25" thickBot="1" x14ac:dyDescent="0.3">
      <c r="B11" s="9" t="s">
        <v>5</v>
      </c>
      <c r="C11" s="11" t="s">
        <v>6</v>
      </c>
      <c r="D11" s="11" t="s">
        <v>7</v>
      </c>
      <c r="E11" s="10" t="s">
        <v>8</v>
      </c>
    </row>
    <row r="12" spans="2:5" ht="16.5" thickBot="1" x14ac:dyDescent="0.3">
      <c r="B12" s="205" t="s">
        <v>9</v>
      </c>
      <c r="C12" s="164" t="s">
        <v>10</v>
      </c>
      <c r="D12" s="7" t="s">
        <v>4</v>
      </c>
      <c r="E12" s="8" t="s">
        <v>30</v>
      </c>
    </row>
    <row r="13" spans="2:5" ht="32.25" thickBot="1" x14ac:dyDescent="0.3">
      <c r="B13" s="205"/>
      <c r="C13" s="164" t="s">
        <v>90</v>
      </c>
      <c r="D13" s="7" t="s">
        <v>51</v>
      </c>
      <c r="E13" s="12" t="s">
        <v>52</v>
      </c>
    </row>
    <row r="14" spans="2:5" ht="16.5" thickBot="1" x14ac:dyDescent="0.3">
      <c r="B14" s="205" t="s">
        <v>11</v>
      </c>
      <c r="C14" s="164" t="s">
        <v>72</v>
      </c>
      <c r="D14" s="13" t="s">
        <v>60</v>
      </c>
      <c r="E14" s="12" t="s">
        <v>53</v>
      </c>
    </row>
    <row r="15" spans="2:5" ht="16.5" thickBot="1" x14ac:dyDescent="0.3">
      <c r="B15" s="205"/>
      <c r="C15" s="164" t="s">
        <v>73</v>
      </c>
      <c r="D15" s="13" t="s">
        <v>60</v>
      </c>
      <c r="E15" s="12" t="s">
        <v>74</v>
      </c>
    </row>
  </sheetData>
  <mergeCells count="4">
    <mergeCell ref="B1:C1"/>
    <mergeCell ref="B12:B13"/>
    <mergeCell ref="B14:B15"/>
    <mergeCell ref="C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O60"/>
  <sheetViews>
    <sheetView zoomScale="70" zoomScaleNormal="70" workbookViewId="0">
      <pane xSplit="2" ySplit="9" topLeftCell="C34" activePane="bottomRight" state="frozen"/>
      <selection pane="topRight" activeCell="C1" sqref="C1"/>
      <selection pane="bottomLeft" activeCell="A12" sqref="A12"/>
      <selection pane="bottomRight" activeCell="E65" sqref="E65"/>
    </sheetView>
  </sheetViews>
  <sheetFormatPr baseColWidth="10" defaultRowHeight="15" x14ac:dyDescent="0.25"/>
  <cols>
    <col min="1" max="1" width="6.28515625" customWidth="1"/>
    <col min="2" max="2" width="98.85546875" style="76" bestFit="1" customWidth="1"/>
    <col min="4" max="4" width="12.140625" customWidth="1"/>
  </cols>
  <sheetData>
    <row r="1" spans="1:15" x14ac:dyDescent="0.25">
      <c r="B1" s="79" t="s">
        <v>0</v>
      </c>
    </row>
    <row r="2" spans="1:15" ht="16.5" thickBot="1" x14ac:dyDescent="0.35">
      <c r="B2" s="40" t="s">
        <v>41</v>
      </c>
      <c r="C2" s="207"/>
      <c r="D2" s="207"/>
      <c r="E2" s="143"/>
    </row>
    <row r="3" spans="1:15" ht="15.75" thickBot="1" x14ac:dyDescent="0.3">
      <c r="D3" s="210" t="s">
        <v>68</v>
      </c>
      <c r="E3" s="210"/>
      <c r="F3" s="211"/>
      <c r="G3" s="92">
        <v>0</v>
      </c>
    </row>
    <row r="4" spans="1:15" ht="15.75" thickBot="1" x14ac:dyDescent="0.3"/>
    <row r="5" spans="1:15" s="91" customFormat="1" ht="15.75" thickBot="1" x14ac:dyDescent="0.3">
      <c r="B5" s="87" t="s">
        <v>32</v>
      </c>
      <c r="C5" s="88">
        <v>2021</v>
      </c>
      <c r="D5" s="89">
        <v>2022</v>
      </c>
      <c r="E5" s="90">
        <v>2023</v>
      </c>
      <c r="F5" s="90">
        <v>2024</v>
      </c>
      <c r="G5" s="166">
        <v>2025</v>
      </c>
    </row>
    <row r="6" spans="1:15" ht="15.75" thickBot="1" x14ac:dyDescent="0.3">
      <c r="A6" s="208" t="s">
        <v>4</v>
      </c>
      <c r="B6" s="96" t="s">
        <v>31</v>
      </c>
      <c r="C6" s="85">
        <v>0.02</v>
      </c>
      <c r="D6" s="85">
        <v>1.6E-2</v>
      </c>
      <c r="E6" s="85">
        <v>1.2E-2</v>
      </c>
      <c r="F6" s="85">
        <v>1.2999999999999999E-2</v>
      </c>
      <c r="G6" s="85">
        <v>1.2E-2</v>
      </c>
    </row>
    <row r="7" spans="1:15" ht="15.75" thickBot="1" x14ac:dyDescent="0.3">
      <c r="A7" s="208"/>
      <c r="B7" s="77" t="s">
        <v>92</v>
      </c>
      <c r="C7" s="86">
        <f>1*(1+C6)</f>
        <v>1.02</v>
      </c>
      <c r="D7" s="86">
        <f>C7*(1+D6)</f>
        <v>1.0363200000000001</v>
      </c>
      <c r="E7" s="86">
        <f>D7*(1+E6)</f>
        <v>1.0487558400000001</v>
      </c>
      <c r="F7" s="86">
        <f>E7*(1+F6)</f>
        <v>1.0623896659200001</v>
      </c>
      <c r="G7" s="86">
        <f>F7*(1+G6)</f>
        <v>1.0751383419110401</v>
      </c>
    </row>
    <row r="8" spans="1:15" ht="15.75" thickBot="1" x14ac:dyDescent="0.3"/>
    <row r="9" spans="1:15" s="91" customFormat="1" ht="41.25" thickBot="1" x14ac:dyDescent="0.3">
      <c r="B9" s="87" t="s">
        <v>75</v>
      </c>
      <c r="C9" s="88">
        <v>2021</v>
      </c>
      <c r="D9" s="89">
        <v>2022</v>
      </c>
      <c r="E9" s="90">
        <v>2023</v>
      </c>
      <c r="F9" s="90">
        <v>2024</v>
      </c>
      <c r="G9" s="90">
        <v>2025</v>
      </c>
      <c r="H9" s="166" t="s">
        <v>91</v>
      </c>
      <c r="L9" s="152"/>
      <c r="M9" s="152"/>
      <c r="N9" s="152"/>
      <c r="O9" s="152"/>
    </row>
    <row r="10" spans="1:15" ht="15.75" customHeight="1" thickBot="1" x14ac:dyDescent="0.3">
      <c r="A10" s="208" t="s">
        <v>35</v>
      </c>
      <c r="B10" s="165" t="s">
        <v>78</v>
      </c>
      <c r="C10" s="82"/>
      <c r="D10" s="82">
        <f>D11+D12+D15+D16+D17</f>
        <v>33751.164697892047</v>
      </c>
      <c r="E10" s="82">
        <f t="shared" ref="E10:G10" si="0">E11+E12+E15+E16+E17</f>
        <v>34758.739319941174</v>
      </c>
      <c r="F10" s="82">
        <f t="shared" si="0"/>
        <v>35688.612036754086</v>
      </c>
      <c r="G10" s="82">
        <f t="shared" si="0"/>
        <v>36549.694229031447</v>
      </c>
      <c r="H10" s="82">
        <f>SUM(H11:H17)</f>
        <v>16266.485380480481</v>
      </c>
      <c r="J10" s="202"/>
    </row>
    <row r="11" spans="1:15" ht="15.75" thickBot="1" x14ac:dyDescent="0.3">
      <c r="A11" s="208"/>
      <c r="B11" s="101" t="s">
        <v>79</v>
      </c>
      <c r="C11" s="84"/>
      <c r="D11" s="84">
        <v>50504.302084320858</v>
      </c>
      <c r="E11" s="84">
        <v>49834.711900969123</v>
      </c>
      <c r="F11" s="84">
        <v>50403.984432074125</v>
      </c>
      <c r="G11" s="84">
        <v>51285.562673055218</v>
      </c>
      <c r="H11" s="84">
        <f>AVERAGE(D11:G11)</f>
        <v>50507.140272604833</v>
      </c>
      <c r="O11" s="152"/>
    </row>
    <row r="12" spans="1:15" ht="15.75" thickBot="1" x14ac:dyDescent="0.3">
      <c r="A12" s="208"/>
      <c r="B12" s="101" t="s">
        <v>97</v>
      </c>
      <c r="C12" s="84"/>
      <c r="D12" s="84">
        <f>D13+D14</f>
        <v>-20360.037635572709</v>
      </c>
      <c r="E12" s="84">
        <f t="shared" ref="E12:G12" si="1">E13+E14</f>
        <v>-18678.156959234693</v>
      </c>
      <c r="F12" s="84">
        <f t="shared" si="1"/>
        <v>-18313.579238183545</v>
      </c>
      <c r="G12" s="84">
        <f t="shared" si="1"/>
        <v>-18330.494928705895</v>
      </c>
      <c r="H12" s="84">
        <f>AVERAGE(D12:G12)</f>
        <v>-18920.567190424212</v>
      </c>
      <c r="O12" s="152"/>
    </row>
    <row r="13" spans="1:15" ht="15.75" thickBot="1" x14ac:dyDescent="0.3">
      <c r="A13" s="208"/>
      <c r="B13" s="177" t="s">
        <v>98</v>
      </c>
      <c r="C13" s="84"/>
      <c r="D13" s="178">
        <v>-6416.4410763143924</v>
      </c>
      <c r="E13" s="178">
        <v>-6056.40233844458</v>
      </c>
      <c r="F13" s="178">
        <v>-6109.6160628968728</v>
      </c>
      <c r="G13" s="178">
        <v>-6130.1250965828922</v>
      </c>
      <c r="H13" s="178">
        <f t="shared" ref="H13:H17" si="2">AVERAGE(D13:G13)</f>
        <v>-6178.1461435596839</v>
      </c>
      <c r="O13" s="152"/>
    </row>
    <row r="14" spans="1:15" ht="15.75" thickBot="1" x14ac:dyDescent="0.3">
      <c r="A14" s="208"/>
      <c r="B14" s="177" t="s">
        <v>99</v>
      </c>
      <c r="C14" s="84"/>
      <c r="D14" s="178">
        <v>-13943.596559258316</v>
      </c>
      <c r="E14" s="178">
        <v>-12621.754620790114</v>
      </c>
      <c r="F14" s="178">
        <v>-12203.963175286674</v>
      </c>
      <c r="G14" s="178">
        <v>-12200.369832123004</v>
      </c>
      <c r="H14" s="178">
        <f>AVERAGE(D14:G14)</f>
        <v>-12742.421046864527</v>
      </c>
      <c r="O14" s="152"/>
    </row>
    <row r="15" spans="1:15" ht="15.75" thickBot="1" x14ac:dyDescent="0.3">
      <c r="A15" s="208"/>
      <c r="B15" s="101" t="s">
        <v>62</v>
      </c>
      <c r="C15" s="84"/>
      <c r="D15" s="84">
        <v>-153.87272842317151</v>
      </c>
      <c r="E15" s="84">
        <v>-158.58859936032195</v>
      </c>
      <c r="F15" s="84">
        <v>-162.56613470356447</v>
      </c>
      <c r="G15" s="84">
        <v>-166.14649288494067</v>
      </c>
      <c r="H15" s="84">
        <f>AVERAGE(D15:G15)</f>
        <v>-160.29348884299966</v>
      </c>
      <c r="O15" s="152"/>
    </row>
    <row r="16" spans="1:15" ht="15.75" thickBot="1" x14ac:dyDescent="0.3">
      <c r="A16" s="208"/>
      <c r="B16" s="101" t="s">
        <v>80</v>
      </c>
      <c r="C16" s="84"/>
      <c r="D16" s="84">
        <v>0</v>
      </c>
      <c r="E16" s="84">
        <v>0</v>
      </c>
      <c r="F16" s="84">
        <v>0</v>
      </c>
      <c r="G16" s="84">
        <v>0</v>
      </c>
      <c r="H16" s="84">
        <f>AVERAGE(D16:G16)</f>
        <v>0</v>
      </c>
      <c r="O16" s="152"/>
    </row>
    <row r="17" spans="1:15" ht="15.75" thickBot="1" x14ac:dyDescent="0.3">
      <c r="A17" s="208"/>
      <c r="B17" s="101" t="s">
        <v>61</v>
      </c>
      <c r="C17" s="139"/>
      <c r="D17" s="84">
        <v>3760.7729775670678</v>
      </c>
      <c r="E17" s="84">
        <v>3760.7729775670678</v>
      </c>
      <c r="F17" s="84">
        <v>3760.7729775670678</v>
      </c>
      <c r="G17" s="84">
        <v>3760.7729775670678</v>
      </c>
      <c r="H17" s="84">
        <f t="shared" si="2"/>
        <v>3760.7729775670678</v>
      </c>
      <c r="O17" s="152"/>
    </row>
    <row r="18" spans="1:15" ht="15.75" thickBot="1" x14ac:dyDescent="0.3">
      <c r="A18" s="208"/>
      <c r="B18" s="140" t="s">
        <v>33</v>
      </c>
      <c r="C18" s="81"/>
      <c r="D18" s="82">
        <v>43537.828873599996</v>
      </c>
      <c r="E18" s="82">
        <v>45504.2450904</v>
      </c>
      <c r="F18" s="82">
        <v>47184.351880899994</v>
      </c>
      <c r="G18" s="82">
        <v>48540.265413200003</v>
      </c>
      <c r="H18" s="83">
        <f t="shared" ref="H18:H39" si="3">AVERAGE(D18:G18)</f>
        <v>46191.672814524994</v>
      </c>
      <c r="O18" s="152"/>
    </row>
    <row r="19" spans="1:15" ht="15.75" thickBot="1" x14ac:dyDescent="0.3">
      <c r="A19" s="208"/>
      <c r="B19" s="167" t="s">
        <v>100</v>
      </c>
      <c r="C19" s="81"/>
      <c r="D19" s="82">
        <f>D20+D21</f>
        <v>20360.037635572709</v>
      </c>
      <c r="E19" s="82">
        <f t="shared" ref="E19:G19" si="4">E20+E21</f>
        <v>18678.156959234693</v>
      </c>
      <c r="F19" s="82">
        <f t="shared" si="4"/>
        <v>18313.579238183545</v>
      </c>
      <c r="G19" s="82">
        <f t="shared" si="4"/>
        <v>18330.494928705895</v>
      </c>
      <c r="H19" s="83">
        <f t="shared" si="3"/>
        <v>18920.567190424212</v>
      </c>
      <c r="O19" s="152"/>
    </row>
    <row r="20" spans="1:15" ht="15.75" thickBot="1" x14ac:dyDescent="0.3">
      <c r="A20" s="208"/>
      <c r="B20" s="179" t="s">
        <v>101</v>
      </c>
      <c r="C20" s="180"/>
      <c r="D20" s="181">
        <v>6416.4410763143924</v>
      </c>
      <c r="E20" s="181">
        <v>6056.40233844458</v>
      </c>
      <c r="F20" s="181">
        <v>6109.6160628968728</v>
      </c>
      <c r="G20" s="181">
        <v>6130.1250965828922</v>
      </c>
      <c r="H20" s="182">
        <f t="shared" si="3"/>
        <v>6178.1461435596839</v>
      </c>
      <c r="O20" s="152"/>
    </row>
    <row r="21" spans="1:15" ht="15.75" thickBot="1" x14ac:dyDescent="0.3">
      <c r="A21" s="208"/>
      <c r="B21" s="179" t="s">
        <v>102</v>
      </c>
      <c r="C21" s="180"/>
      <c r="D21" s="181">
        <v>13943.596559258316</v>
      </c>
      <c r="E21" s="181">
        <v>12621.754620790114</v>
      </c>
      <c r="F21" s="181">
        <v>12203.963175286674</v>
      </c>
      <c r="G21" s="181">
        <v>12200.369832123004</v>
      </c>
      <c r="H21" s="182">
        <f t="shared" si="3"/>
        <v>12742.421046864527</v>
      </c>
      <c r="O21" s="152"/>
    </row>
    <row r="22" spans="1:15" ht="15.75" thickBot="1" x14ac:dyDescent="0.3">
      <c r="A22" s="208"/>
      <c r="B22" s="167" t="s">
        <v>103</v>
      </c>
      <c r="C22" s="81"/>
      <c r="D22" s="82">
        <v>153.87272842317151</v>
      </c>
      <c r="E22" s="82">
        <v>158.58859936032195</v>
      </c>
      <c r="F22" s="82">
        <v>162.56613470356447</v>
      </c>
      <c r="G22" s="82">
        <v>166.14649288494067</v>
      </c>
      <c r="H22" s="83">
        <f t="shared" si="3"/>
        <v>160.29348884299966</v>
      </c>
      <c r="O22" s="152"/>
    </row>
    <row r="23" spans="1:15" ht="15.75" thickBot="1" x14ac:dyDescent="0.3">
      <c r="A23" s="208"/>
      <c r="B23" s="167" t="s">
        <v>104</v>
      </c>
      <c r="C23" s="81"/>
      <c r="D23" s="82">
        <v>0</v>
      </c>
      <c r="E23" s="82">
        <v>0</v>
      </c>
      <c r="F23" s="82">
        <v>0</v>
      </c>
      <c r="G23" s="82">
        <v>0</v>
      </c>
      <c r="H23" s="83">
        <f t="shared" si="3"/>
        <v>0</v>
      </c>
    </row>
    <row r="24" spans="1:15" ht="15.75" thickBot="1" x14ac:dyDescent="0.3">
      <c r="A24" s="208"/>
      <c r="B24" s="167" t="s">
        <v>105</v>
      </c>
      <c r="C24" s="81"/>
      <c r="D24" s="82">
        <v>0</v>
      </c>
      <c r="E24" s="82">
        <v>0</v>
      </c>
      <c r="F24" s="82">
        <v>0</v>
      </c>
      <c r="G24" s="82">
        <v>0</v>
      </c>
      <c r="H24" s="83">
        <f t="shared" si="3"/>
        <v>0</v>
      </c>
    </row>
    <row r="25" spans="1:15" ht="15.75" thickBot="1" x14ac:dyDescent="0.3">
      <c r="A25" s="208"/>
      <c r="B25" s="167" t="s">
        <v>106</v>
      </c>
      <c r="C25" s="82"/>
      <c r="D25" s="82">
        <v>0</v>
      </c>
      <c r="E25" s="82">
        <v>0</v>
      </c>
      <c r="F25" s="82">
        <v>0</v>
      </c>
      <c r="G25" s="82">
        <v>0</v>
      </c>
      <c r="H25" s="83">
        <f t="shared" si="3"/>
        <v>0</v>
      </c>
    </row>
    <row r="26" spans="1:15" ht="27.75" thickBot="1" x14ac:dyDescent="0.3">
      <c r="A26" s="208"/>
      <c r="B26" s="80" t="s">
        <v>34</v>
      </c>
      <c r="C26" s="82"/>
      <c r="D26" s="82">
        <v>0</v>
      </c>
      <c r="E26" s="82">
        <v>0</v>
      </c>
      <c r="F26" s="82">
        <v>0</v>
      </c>
      <c r="G26" s="82">
        <v>0</v>
      </c>
      <c r="H26" s="83">
        <f t="shared" si="3"/>
        <v>0</v>
      </c>
    </row>
    <row r="27" spans="1:15" ht="15.75" thickBot="1" x14ac:dyDescent="0.3">
      <c r="A27" s="208"/>
      <c r="B27" s="80" t="s">
        <v>107</v>
      </c>
      <c r="C27" s="82"/>
      <c r="D27" s="82">
        <v>0</v>
      </c>
      <c r="E27" s="82">
        <v>0</v>
      </c>
      <c r="F27" s="82">
        <v>0</v>
      </c>
      <c r="G27" s="82">
        <v>0</v>
      </c>
      <c r="H27" s="83">
        <f t="shared" si="3"/>
        <v>0</v>
      </c>
    </row>
    <row r="28" spans="1:15" ht="15.75" thickBot="1" x14ac:dyDescent="0.3">
      <c r="A28" s="97"/>
      <c r="B28" s="98" t="s">
        <v>42</v>
      </c>
      <c r="C28" s="99"/>
      <c r="D28" s="99">
        <f>D10+D18+D19+D22+D23+D24+D25+D26+D27</f>
        <v>97802.903935487921</v>
      </c>
      <c r="E28" s="99">
        <f t="shared" ref="E28:G28" si="5">E10+E18+E19+E22+E23+E24+E25+E26+E27</f>
        <v>99099.729968936183</v>
      </c>
      <c r="F28" s="99">
        <f t="shared" si="5"/>
        <v>101349.10929054119</v>
      </c>
      <c r="G28" s="99">
        <f t="shared" si="5"/>
        <v>103586.60106382229</v>
      </c>
      <c r="H28" s="100">
        <f>AVERAGE(D28:G28)</f>
        <v>100459.58606469689</v>
      </c>
    </row>
    <row r="29" spans="1:15" ht="15.75" customHeight="1" thickBot="1" x14ac:dyDescent="0.3">
      <c r="A29" s="208" t="s">
        <v>38</v>
      </c>
      <c r="B29" s="80" t="s">
        <v>36</v>
      </c>
      <c r="C29" s="82"/>
      <c r="D29" s="82">
        <v>3760.7729775670678</v>
      </c>
      <c r="E29" s="82">
        <v>3760.7729775670678</v>
      </c>
      <c r="F29" s="82">
        <v>3760.7729775670678</v>
      </c>
      <c r="G29" s="82">
        <v>3760.7729775670678</v>
      </c>
      <c r="H29" s="83">
        <f t="shared" si="3"/>
        <v>3760.7729775670678</v>
      </c>
    </row>
    <row r="30" spans="1:15" ht="15.75" customHeight="1" thickBot="1" x14ac:dyDescent="0.3">
      <c r="A30" s="208"/>
      <c r="B30" s="80" t="s">
        <v>37</v>
      </c>
      <c r="C30" s="82"/>
      <c r="D30" s="82">
        <v>0</v>
      </c>
      <c r="E30" s="82">
        <v>0</v>
      </c>
      <c r="F30" s="82">
        <v>0</v>
      </c>
      <c r="G30" s="82">
        <v>0</v>
      </c>
      <c r="H30" s="83">
        <f t="shared" si="3"/>
        <v>0</v>
      </c>
    </row>
    <row r="31" spans="1:15" ht="15.75" thickBot="1" x14ac:dyDescent="0.3">
      <c r="A31" s="208"/>
      <c r="B31" s="167" t="s">
        <v>108</v>
      </c>
      <c r="C31" s="82"/>
      <c r="D31" s="82">
        <v>0</v>
      </c>
      <c r="E31" s="82">
        <v>0</v>
      </c>
      <c r="F31" s="82">
        <v>0</v>
      </c>
      <c r="G31" s="82">
        <v>0</v>
      </c>
      <c r="H31" s="83">
        <f t="shared" si="3"/>
        <v>0</v>
      </c>
    </row>
    <row r="32" spans="1:15" ht="15.75" thickBot="1" x14ac:dyDescent="0.3">
      <c r="A32" s="97"/>
      <c r="B32" s="98" t="s">
        <v>43</v>
      </c>
      <c r="C32" s="99"/>
      <c r="D32" s="99">
        <f>SUM(D29:D31)</f>
        <v>3760.7729775670678</v>
      </c>
      <c r="E32" s="99">
        <f>SUM(E29:E31)</f>
        <v>3760.7729775670678</v>
      </c>
      <c r="F32" s="99">
        <f t="shared" ref="F32:G32" si="6">SUM(F29:F31)</f>
        <v>3760.7729775670678</v>
      </c>
      <c r="G32" s="99">
        <f t="shared" si="6"/>
        <v>3760.7729775670678</v>
      </c>
      <c r="H32" s="100">
        <f t="shared" si="3"/>
        <v>3760.7729775670678</v>
      </c>
    </row>
    <row r="33" spans="1:13" ht="15.75" thickBot="1" x14ac:dyDescent="0.3">
      <c r="A33" s="209" t="s">
        <v>40</v>
      </c>
      <c r="B33" s="80" t="s">
        <v>39</v>
      </c>
      <c r="C33" s="82"/>
      <c r="D33" s="82">
        <v>0</v>
      </c>
      <c r="E33" s="82">
        <v>0</v>
      </c>
      <c r="F33" s="82">
        <v>0</v>
      </c>
      <c r="G33" s="82">
        <v>0</v>
      </c>
      <c r="H33" s="83">
        <f t="shared" si="3"/>
        <v>0</v>
      </c>
      <c r="I33" s="170"/>
    </row>
    <row r="34" spans="1:13" ht="15.75" thickBot="1" x14ac:dyDescent="0.3">
      <c r="A34" s="209"/>
      <c r="B34" s="167" t="s">
        <v>109</v>
      </c>
      <c r="C34" s="82"/>
      <c r="D34" s="82">
        <v>0</v>
      </c>
      <c r="E34" s="82">
        <v>0</v>
      </c>
      <c r="F34" s="82">
        <v>0</v>
      </c>
      <c r="G34" s="82">
        <v>0</v>
      </c>
      <c r="H34" s="83">
        <f t="shared" si="3"/>
        <v>0</v>
      </c>
      <c r="I34" s="170"/>
    </row>
    <row r="35" spans="1:13" ht="15.75" thickBot="1" x14ac:dyDescent="0.3">
      <c r="A35" s="209"/>
      <c r="B35" s="140" t="s">
        <v>63</v>
      </c>
      <c r="C35" s="82"/>
      <c r="D35" s="82">
        <v>0</v>
      </c>
      <c r="E35" s="82">
        <v>0</v>
      </c>
      <c r="F35" s="82">
        <v>0</v>
      </c>
      <c r="G35" s="82">
        <v>0</v>
      </c>
      <c r="H35" s="83">
        <f t="shared" si="3"/>
        <v>0</v>
      </c>
      <c r="I35" s="170"/>
    </row>
    <row r="36" spans="1:13" ht="15.75" thickBot="1" x14ac:dyDescent="0.3">
      <c r="A36" s="209"/>
      <c r="B36" s="142" t="s">
        <v>64</v>
      </c>
      <c r="C36" s="82"/>
      <c r="D36" s="82">
        <v>0</v>
      </c>
      <c r="E36" s="82">
        <v>0</v>
      </c>
      <c r="F36" s="82">
        <v>0</v>
      </c>
      <c r="G36" s="82">
        <v>0</v>
      </c>
      <c r="H36" s="83">
        <f t="shared" si="3"/>
        <v>0</v>
      </c>
    </row>
    <row r="37" spans="1:13" ht="15.75" thickBot="1" x14ac:dyDescent="0.3">
      <c r="A37" s="209"/>
      <c r="B37" s="167" t="s">
        <v>110</v>
      </c>
      <c r="C37" s="82"/>
      <c r="D37" s="82">
        <v>0</v>
      </c>
      <c r="E37" s="82">
        <v>0</v>
      </c>
      <c r="F37" s="82">
        <v>0</v>
      </c>
      <c r="G37" s="82">
        <v>0</v>
      </c>
      <c r="H37" s="83">
        <f t="shared" si="3"/>
        <v>0</v>
      </c>
    </row>
    <row r="38" spans="1:13" ht="15.75" thickBot="1" x14ac:dyDescent="0.3">
      <c r="A38" s="209"/>
      <c r="B38" s="167" t="s">
        <v>111</v>
      </c>
      <c r="C38" s="82"/>
      <c r="D38" s="168"/>
      <c r="E38" s="168"/>
      <c r="F38" s="168"/>
      <c r="G38" s="82">
        <v>0</v>
      </c>
      <c r="H38" s="83">
        <f t="shared" si="3"/>
        <v>0</v>
      </c>
    </row>
    <row r="39" spans="1:13" ht="15.75" thickBot="1" x14ac:dyDescent="0.3">
      <c r="A39" s="97"/>
      <c r="B39" s="98" t="s">
        <v>44</v>
      </c>
      <c r="C39" s="99"/>
      <c r="D39" s="99">
        <f>SUM(D33:D38)</f>
        <v>0</v>
      </c>
      <c r="E39" s="99">
        <f t="shared" ref="E39:F39" si="7">SUM(E33:E38)</f>
        <v>0</v>
      </c>
      <c r="F39" s="99">
        <f t="shared" si="7"/>
        <v>0</v>
      </c>
      <c r="G39" s="99">
        <f>SUM(G33:G38)</f>
        <v>0</v>
      </c>
      <c r="H39" s="100">
        <f t="shared" si="3"/>
        <v>0</v>
      </c>
    </row>
    <row r="40" spans="1:13" ht="15.75" thickBot="1" x14ac:dyDescent="0.3"/>
    <row r="41" spans="1:13" ht="15.75" thickBot="1" x14ac:dyDescent="0.3">
      <c r="A41" s="97"/>
      <c r="B41" s="93" t="s">
        <v>81</v>
      </c>
      <c r="C41" s="94"/>
      <c r="D41" s="94">
        <f>D28-D32+D39</f>
        <v>94042.130957920846</v>
      </c>
      <c r="E41" s="94">
        <f t="shared" ref="E41:G41" si="8">E28-E32+E39</f>
        <v>95338.956991369108</v>
      </c>
      <c r="F41" s="94">
        <f t="shared" si="8"/>
        <v>97588.336312974119</v>
      </c>
      <c r="G41" s="94">
        <f t="shared" si="8"/>
        <v>99825.82808625522</v>
      </c>
      <c r="H41" s="94">
        <f>AVERAGE(D41:G41)</f>
        <v>96698.81308712982</v>
      </c>
      <c r="J41" s="151"/>
      <c r="K41" s="151"/>
      <c r="L41" s="151"/>
      <c r="M41" s="151"/>
    </row>
    <row r="42" spans="1:13" ht="15.75" thickBot="1" x14ac:dyDescent="0.3"/>
    <row r="43" spans="1:13" ht="41.25" thickBot="1" x14ac:dyDescent="0.3">
      <c r="B43" s="87" t="s">
        <v>76</v>
      </c>
      <c r="C43" s="88">
        <v>2021</v>
      </c>
      <c r="D43" s="89">
        <v>2022</v>
      </c>
      <c r="E43" s="90">
        <v>2023</v>
      </c>
      <c r="F43" s="90">
        <v>2024</v>
      </c>
      <c r="G43" s="90">
        <v>2025</v>
      </c>
      <c r="H43" s="166" t="s">
        <v>91</v>
      </c>
    </row>
    <row r="44" spans="1:13" ht="15.75" thickBot="1" x14ac:dyDescent="0.3">
      <c r="B44" s="176" t="s">
        <v>93</v>
      </c>
      <c r="C44" s="99"/>
      <c r="D44" s="99">
        <v>77407.308702242008</v>
      </c>
      <c r="E44" s="99">
        <v>77003.412554376715</v>
      </c>
      <c r="F44" s="99">
        <v>77700.635340393885</v>
      </c>
      <c r="G44" s="99">
        <v>77376.590602381315</v>
      </c>
      <c r="H44" s="100">
        <f>AVERAGE(D44:G44)</f>
        <v>77371.986799848484</v>
      </c>
    </row>
    <row r="45" spans="1:13" ht="15.75" thickBot="1" x14ac:dyDescent="0.3">
      <c r="B45" s="102" t="s">
        <v>45</v>
      </c>
      <c r="C45" s="103"/>
      <c r="D45" s="103">
        <f>D44*7/12</f>
        <v>45154.263409641171</v>
      </c>
      <c r="E45" s="103">
        <f>E44*7/12</f>
        <v>44918.657323386411</v>
      </c>
      <c r="F45" s="103">
        <f>F44*7/12</f>
        <v>45325.370615229767</v>
      </c>
      <c r="G45" s="103">
        <f t="shared" ref="G45" si="9">G44*7/12</f>
        <v>45136.344518055768</v>
      </c>
      <c r="H45" s="104">
        <f>AVERAGE(D45:G45)</f>
        <v>45133.658966578274</v>
      </c>
    </row>
    <row r="46" spans="1:13" ht="15.75" thickBot="1" x14ac:dyDescent="0.3">
      <c r="B46" s="102" t="s">
        <v>46</v>
      </c>
      <c r="C46" s="103"/>
      <c r="D46" s="103">
        <f>D44-D45</f>
        <v>32253.045292600837</v>
      </c>
      <c r="E46" s="103">
        <f>E44-E45</f>
        <v>32084.755230990304</v>
      </c>
      <c r="F46" s="103">
        <f t="shared" ref="F46:G46" si="10">F44-F45</f>
        <v>32375.264725164117</v>
      </c>
      <c r="G46" s="103">
        <f t="shared" si="10"/>
        <v>32240.246084325547</v>
      </c>
      <c r="H46" s="104">
        <f t="shared" ref="H46" si="11">AVERAGE(D46:G46)</f>
        <v>32238.327833270203</v>
      </c>
    </row>
    <row r="47" spans="1:13" ht="15.75" thickBot="1" x14ac:dyDescent="0.3">
      <c r="B47" s="105" t="s">
        <v>58</v>
      </c>
      <c r="C47" s="106"/>
      <c r="D47" s="107"/>
      <c r="E47" s="107">
        <f>D6-$G$3</f>
        <v>1.6E-2</v>
      </c>
      <c r="F47" s="107">
        <f>E6-$G$3</f>
        <v>1.2E-2</v>
      </c>
      <c r="G47" s="107">
        <f>F6-$G$3</f>
        <v>1.2999999999999999E-2</v>
      </c>
      <c r="H47" s="106"/>
    </row>
    <row r="48" spans="1:13" ht="15.75" thickBot="1" x14ac:dyDescent="0.3">
      <c r="B48" s="105" t="s">
        <v>96</v>
      </c>
      <c r="C48" s="106">
        <v>1</v>
      </c>
      <c r="D48" s="156">
        <f>C48*(1+D47)</f>
        <v>1</v>
      </c>
      <c r="E48" s="108">
        <f>D48*(1+E47)</f>
        <v>1.016</v>
      </c>
      <c r="F48" s="108">
        <f>E48*(1+F47)</f>
        <v>1.028192</v>
      </c>
      <c r="G48" s="108">
        <f>F48*(1+G47)</f>
        <v>1.0415584959999999</v>
      </c>
      <c r="H48" s="106"/>
    </row>
    <row r="49" spans="2:13" ht="15.75" thickBot="1" x14ac:dyDescent="0.3">
      <c r="B49" s="153"/>
      <c r="C49" s="154"/>
      <c r="D49" s="155"/>
      <c r="E49" s="155"/>
      <c r="F49" s="155"/>
      <c r="G49" s="155"/>
      <c r="H49" s="154"/>
    </row>
    <row r="50" spans="2:13" ht="15.75" thickBot="1" x14ac:dyDescent="0.3">
      <c r="B50" s="176" t="s">
        <v>94</v>
      </c>
      <c r="C50" s="99"/>
      <c r="D50" s="99">
        <f>D51+D52</f>
        <v>77407.308702242008</v>
      </c>
      <c r="E50" s="99">
        <f>E51+E52</f>
        <v>77516.768638072564</v>
      </c>
      <c r="F50" s="99">
        <f>F51+F52</f>
        <v>79338.564733369392</v>
      </c>
      <c r="G50" s="99">
        <f>G51+G52</f>
        <v>79988.930564968789</v>
      </c>
      <c r="H50" s="100">
        <f>AVERAGE(D50:G50)</f>
        <v>78562.893159663188</v>
      </c>
    </row>
    <row r="51" spans="2:13" ht="15.75" thickBot="1" x14ac:dyDescent="0.3">
      <c r="B51" s="102" t="s">
        <v>45</v>
      </c>
      <c r="C51" s="103"/>
      <c r="D51" s="103">
        <f>D45*C48</f>
        <v>45154.263409641171</v>
      </c>
      <c r="E51" s="103">
        <f>E45</f>
        <v>44918.657323386411</v>
      </c>
      <c r="F51" s="103">
        <f>F45*E48</f>
        <v>46050.576545073447</v>
      </c>
      <c r="G51" s="103">
        <f>G45*F48</f>
        <v>46408.828342708795</v>
      </c>
      <c r="H51" s="104">
        <f>AVERAGE(D51:G51)</f>
        <v>45633.081405202458</v>
      </c>
    </row>
    <row r="52" spans="2:13" ht="15.75" thickBot="1" x14ac:dyDescent="0.3">
      <c r="B52" s="102" t="s">
        <v>46</v>
      </c>
      <c r="C52" s="103"/>
      <c r="D52" s="103">
        <f>D46</f>
        <v>32253.045292600837</v>
      </c>
      <c r="E52" s="103">
        <f>E46*E48</f>
        <v>32598.11131468615</v>
      </c>
      <c r="F52" s="103">
        <f>F46*F48</f>
        <v>33287.988188295945</v>
      </c>
      <c r="G52" s="103">
        <f>G46*G48</f>
        <v>33580.10222226</v>
      </c>
      <c r="H52" s="104">
        <f t="shared" ref="H52" si="12">AVERAGE(D52:G52)</f>
        <v>32929.811754460738</v>
      </c>
    </row>
    <row r="53" spans="2:13" ht="15.75" thickBot="1" x14ac:dyDescent="0.3">
      <c r="B53" s="105" t="s">
        <v>95</v>
      </c>
      <c r="C53" s="106"/>
      <c r="D53" s="107">
        <v>2.2600739578295226E-2</v>
      </c>
      <c r="E53" s="107">
        <f>D6-$G$3</f>
        <v>1.6E-2</v>
      </c>
      <c r="F53" s="107">
        <f>E6-$G$3</f>
        <v>1.2E-2</v>
      </c>
      <c r="G53" s="107">
        <f>F6-$G$3</f>
        <v>1.2999999999999999E-2</v>
      </c>
      <c r="H53" s="106"/>
    </row>
    <row r="54" spans="2:13" ht="15.75" thickBot="1" x14ac:dyDescent="0.3">
      <c r="B54" s="105" t="s">
        <v>96</v>
      </c>
      <c r="C54" s="106">
        <v>1</v>
      </c>
      <c r="D54" s="108">
        <f>C54*(1+D53)</f>
        <v>1.0226007395782952</v>
      </c>
      <c r="E54" s="108">
        <f>D54*(1+E53)</f>
        <v>1.038962351411548</v>
      </c>
      <c r="F54" s="108">
        <f>E54*(1+F53)</f>
        <v>1.0514298996284865</v>
      </c>
      <c r="G54" s="108">
        <f>F54*(1+G53)</f>
        <v>1.0650984883236567</v>
      </c>
      <c r="H54" s="106"/>
    </row>
    <row r="55" spans="2:13" ht="15.75" thickBot="1" x14ac:dyDescent="0.3">
      <c r="G55" s="109"/>
      <c r="I55" s="141"/>
      <c r="J55" s="141"/>
      <c r="K55" s="141"/>
      <c r="L55" s="141"/>
      <c r="M55" s="141"/>
    </row>
    <row r="56" spans="2:13" ht="15.75" thickBot="1" x14ac:dyDescent="0.3">
      <c r="B56" s="93" t="s">
        <v>57</v>
      </c>
      <c r="C56" s="99"/>
      <c r="D56" s="94">
        <f>D57+D58</f>
        <v>78136.251379507041</v>
      </c>
      <c r="E56" s="94">
        <f>E57+E58</f>
        <v>79268.70493901259</v>
      </c>
      <c r="F56" s="94">
        <f>F57+F58</f>
        <v>81131.674973424</v>
      </c>
      <c r="G56" s="94">
        <f>G57+G58</f>
        <v>81796.739553813997</v>
      </c>
      <c r="H56" s="95">
        <f>AVERAGE(D56:G56)</f>
        <v>80083.342711439414</v>
      </c>
      <c r="I56" s="141"/>
      <c r="J56" s="141"/>
      <c r="K56" s="141"/>
      <c r="L56" s="141"/>
      <c r="M56" s="141"/>
    </row>
    <row r="57" spans="2:13" ht="23.25" customHeight="1" thickBot="1" x14ac:dyDescent="0.3">
      <c r="B57" s="115" t="s">
        <v>45</v>
      </c>
      <c r="C57" s="103"/>
      <c r="D57" s="116">
        <f>D45*C54</f>
        <v>45154.263409641171</v>
      </c>
      <c r="E57" s="116">
        <f>E45*D54</f>
        <v>45933.852199758949</v>
      </c>
      <c r="F57" s="116">
        <f>F45*E54</f>
        <v>47091.353632999002</v>
      </c>
      <c r="G57" s="116">
        <f>G45*F54</f>
        <v>47457.702186216164</v>
      </c>
      <c r="H57" s="117">
        <f>AVERAGE(D57:G57)</f>
        <v>46409.292857153821</v>
      </c>
    </row>
    <row r="58" spans="2:13" ht="15.75" thickBot="1" x14ac:dyDescent="0.3">
      <c r="B58" s="115" t="s">
        <v>46</v>
      </c>
      <c r="C58" s="103"/>
      <c r="D58" s="116">
        <f>D46*D54</f>
        <v>32981.98796986587</v>
      </c>
      <c r="E58" s="116">
        <f>E46*E54</f>
        <v>33334.852739253649</v>
      </c>
      <c r="F58" s="116">
        <f>F46*F54</f>
        <v>34040.321340424991</v>
      </c>
      <c r="G58" s="116">
        <f>G46*G54</f>
        <v>34339.037367597834</v>
      </c>
      <c r="H58" s="117">
        <f t="shared" ref="H58" si="13">AVERAGE(D58:G58)</f>
        <v>33674.049854285586</v>
      </c>
    </row>
    <row r="59" spans="2:13" x14ac:dyDescent="0.25">
      <c r="C59" s="114"/>
      <c r="D59" s="114"/>
      <c r="E59" s="114"/>
      <c r="F59" s="114"/>
      <c r="G59" s="114"/>
      <c r="H59" s="114"/>
    </row>
    <row r="60" spans="2:13" x14ac:dyDescent="0.25">
      <c r="C60" s="114"/>
      <c r="D60" s="114"/>
      <c r="E60" s="151"/>
      <c r="F60" s="151"/>
      <c r="G60" s="151"/>
    </row>
  </sheetData>
  <mergeCells count="6">
    <mergeCell ref="C2:D2"/>
    <mergeCell ref="A6:A7"/>
    <mergeCell ref="A29:A31"/>
    <mergeCell ref="A33:A38"/>
    <mergeCell ref="A10:A27"/>
    <mergeCell ref="D3:F3"/>
  </mergeCells>
  <pageMargins left="0.7" right="0.7" top="0.75" bottom="0.75" header="0.3" footer="0.3"/>
  <pageSetup paperSize="9" scale="50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2:K140"/>
  <sheetViews>
    <sheetView zoomScale="85" zoomScaleNormal="85" workbookViewId="0">
      <selection activeCell="Q13" sqref="Q13"/>
    </sheetView>
  </sheetViews>
  <sheetFormatPr baseColWidth="10" defaultRowHeight="15" x14ac:dyDescent="0.25"/>
  <cols>
    <col min="2" max="2" width="12.28515625" customWidth="1"/>
    <col min="3" max="3" width="13.28515625" customWidth="1"/>
    <col min="4" max="4" width="27.7109375" customWidth="1"/>
    <col min="5" max="5" width="2.5703125" customWidth="1"/>
    <col min="6" max="6" width="26.5703125" customWidth="1"/>
    <col min="11" max="11" width="10" customWidth="1"/>
  </cols>
  <sheetData>
    <row r="2" spans="1:11" ht="15.75" x14ac:dyDescent="0.3">
      <c r="A2" s="42" t="s">
        <v>20</v>
      </c>
      <c r="B2" s="49"/>
      <c r="C2" s="46"/>
      <c r="D2" s="53"/>
      <c r="E2" s="68"/>
      <c r="F2" s="68"/>
      <c r="G2" s="68"/>
    </row>
    <row r="3" spans="1:11" ht="15.75" x14ac:dyDescent="0.3">
      <c r="A3" s="40" t="s">
        <v>19</v>
      </c>
      <c r="B3" s="48"/>
      <c r="C3" s="45"/>
      <c r="D3" s="52"/>
    </row>
    <row r="4" spans="1:11" ht="15.75" x14ac:dyDescent="0.3">
      <c r="A4" s="41" t="s">
        <v>55</v>
      </c>
      <c r="B4" s="51"/>
      <c r="C4" s="47"/>
      <c r="D4" s="54"/>
    </row>
    <row r="5" spans="1:11" ht="15.75" thickBot="1" x14ac:dyDescent="0.3"/>
    <row r="6" spans="1:11" ht="27.75" customHeight="1" thickBot="1" x14ac:dyDescent="0.3">
      <c r="A6" s="55"/>
      <c r="B6" s="212" t="s">
        <v>21</v>
      </c>
      <c r="C6" s="213"/>
      <c r="D6" s="214"/>
      <c r="F6" s="70" t="s">
        <v>22</v>
      </c>
      <c r="G6" s="88">
        <v>2021</v>
      </c>
      <c r="H6" s="89">
        <v>2022</v>
      </c>
      <c r="I6" s="88">
        <v>2023</v>
      </c>
      <c r="J6" s="89">
        <v>2024</v>
      </c>
      <c r="K6" s="88">
        <v>2025</v>
      </c>
    </row>
    <row r="7" spans="1:11" ht="28.5" customHeight="1" thickBot="1" x14ac:dyDescent="0.3">
      <c r="A7" s="55"/>
      <c r="B7" s="215" t="s">
        <v>26</v>
      </c>
      <c r="C7" s="216"/>
      <c r="D7" s="217"/>
      <c r="F7" s="190" t="s">
        <v>28</v>
      </c>
      <c r="G7" s="191">
        <f>AVERAGE(D57:D68)</f>
        <v>105.59916666666668</v>
      </c>
      <c r="H7" s="191">
        <f>AVERAGE(D45:D56)</f>
        <v>111.24333333333334</v>
      </c>
      <c r="I7" s="121">
        <f>AVERAGE(D33:D44)</f>
        <v>114.78104000000002</v>
      </c>
      <c r="J7" s="121">
        <f>AVERAGE(D21:D32)</f>
        <v>116.27319351999996</v>
      </c>
      <c r="K7" s="121">
        <f>AVERAGE(D9:D20)</f>
        <v>117.66847184224001</v>
      </c>
    </row>
    <row r="8" spans="1:11" ht="27.75" thickBot="1" x14ac:dyDescent="0.3">
      <c r="A8" s="55"/>
      <c r="B8" s="71" t="s">
        <v>23</v>
      </c>
      <c r="C8" s="71" t="s">
        <v>24</v>
      </c>
      <c r="D8" s="72" t="s">
        <v>25</v>
      </c>
      <c r="F8" s="192" t="s">
        <v>27</v>
      </c>
      <c r="G8" s="193">
        <f>G7/AVERAGE(D69:D80)-1</f>
        <v>1.5539349254688251E-2</v>
      </c>
      <c r="H8" s="193">
        <f>H7/G7-1</f>
        <v>5.3448969767753818E-2</v>
      </c>
      <c r="I8" s="122">
        <f>I7/H7-1</f>
        <v>3.1801516195727242E-2</v>
      </c>
      <c r="J8" s="122">
        <f t="shared" ref="J8:K8" si="0">J7/I7-1</f>
        <v>1.2999999999999456E-2</v>
      </c>
      <c r="K8" s="122">
        <f t="shared" si="0"/>
        <v>1.2000000000000455E-2</v>
      </c>
    </row>
    <row r="9" spans="1:11" ht="15" customHeight="1" thickBot="1" x14ac:dyDescent="0.3">
      <c r="A9" s="55"/>
      <c r="B9" s="183">
        <v>2025</v>
      </c>
      <c r="C9" s="184">
        <v>12</v>
      </c>
      <c r="D9" s="59">
        <v>117.66847184224</v>
      </c>
      <c r="F9" s="69" t="s">
        <v>112</v>
      </c>
      <c r="G9" s="78">
        <f>1*(1+G8)</f>
        <v>1.0155393492546883</v>
      </c>
      <c r="H9" s="78">
        <f>G9*(1+H8)</f>
        <v>1.0698188812309666</v>
      </c>
      <c r="I9" s="194">
        <f>H9*(1+I8)</f>
        <v>1.1038407437089279</v>
      </c>
      <c r="J9" s="194">
        <f>I9*(1+J8)</f>
        <v>1.1181906733771434</v>
      </c>
      <c r="K9" s="194">
        <f>J9*(1+K8)</f>
        <v>1.1316089614576696</v>
      </c>
    </row>
    <row r="10" spans="1:11" ht="15" customHeight="1" x14ac:dyDescent="0.25">
      <c r="A10" s="55"/>
      <c r="B10" s="185">
        <v>2025</v>
      </c>
      <c r="C10" s="186">
        <v>11</v>
      </c>
      <c r="D10" s="60">
        <v>117.66847184224</v>
      </c>
    </row>
    <row r="11" spans="1:11" x14ac:dyDescent="0.25">
      <c r="A11" s="55"/>
      <c r="B11" s="185">
        <v>2025</v>
      </c>
      <c r="C11" s="186">
        <v>10</v>
      </c>
      <c r="D11" s="60">
        <v>117.66847184224</v>
      </c>
    </row>
    <row r="12" spans="1:11" x14ac:dyDescent="0.25">
      <c r="A12" s="55"/>
      <c r="B12" s="185">
        <v>2025</v>
      </c>
      <c r="C12" s="186">
        <v>9</v>
      </c>
      <c r="D12" s="60">
        <v>117.66847184224</v>
      </c>
    </row>
    <row r="13" spans="1:11" x14ac:dyDescent="0.25">
      <c r="A13" s="55"/>
      <c r="B13" s="185">
        <v>2025</v>
      </c>
      <c r="C13" s="186">
        <v>8</v>
      </c>
      <c r="D13" s="60">
        <v>117.66847184224</v>
      </c>
    </row>
    <row r="14" spans="1:11" x14ac:dyDescent="0.25">
      <c r="A14" s="55"/>
      <c r="B14" s="185">
        <v>2025</v>
      </c>
      <c r="C14" s="186">
        <v>7</v>
      </c>
      <c r="D14" s="60">
        <v>117.66847184224</v>
      </c>
    </row>
    <row r="15" spans="1:11" x14ac:dyDescent="0.25">
      <c r="A15" s="55"/>
      <c r="B15" s="185">
        <v>2025</v>
      </c>
      <c r="C15" s="186">
        <v>6</v>
      </c>
      <c r="D15" s="60">
        <v>117.66847184224</v>
      </c>
    </row>
    <row r="16" spans="1:11" x14ac:dyDescent="0.25">
      <c r="A16" s="55"/>
      <c r="B16" s="185">
        <v>2025</v>
      </c>
      <c r="C16" s="186">
        <v>5</v>
      </c>
      <c r="D16" s="60">
        <v>117.66847184224</v>
      </c>
    </row>
    <row r="17" spans="1:4" x14ac:dyDescent="0.25">
      <c r="A17" s="55"/>
      <c r="B17" s="185">
        <v>2025</v>
      </c>
      <c r="C17" s="186">
        <v>4</v>
      </c>
      <c r="D17" s="60">
        <v>117.66847184224</v>
      </c>
    </row>
    <row r="18" spans="1:4" x14ac:dyDescent="0.25">
      <c r="A18" s="55"/>
      <c r="B18" s="185">
        <v>2025</v>
      </c>
      <c r="C18" s="186">
        <v>3</v>
      </c>
      <c r="D18" s="60">
        <v>117.66847184224</v>
      </c>
    </row>
    <row r="19" spans="1:4" x14ac:dyDescent="0.25">
      <c r="A19" s="55"/>
      <c r="B19" s="185">
        <v>2025</v>
      </c>
      <c r="C19" s="186">
        <v>2</v>
      </c>
      <c r="D19" s="60">
        <v>117.66847184224</v>
      </c>
    </row>
    <row r="20" spans="1:4" ht="15.75" thickBot="1" x14ac:dyDescent="0.3">
      <c r="A20" s="55"/>
      <c r="B20" s="187">
        <v>2025</v>
      </c>
      <c r="C20" s="188">
        <v>1</v>
      </c>
      <c r="D20" s="61">
        <v>117.66847184224</v>
      </c>
    </row>
    <row r="21" spans="1:4" x14ac:dyDescent="0.25">
      <c r="A21" s="55"/>
      <c r="B21" s="183">
        <v>2024</v>
      </c>
      <c r="C21" s="184">
        <v>12</v>
      </c>
      <c r="D21" s="59">
        <v>116.27319351999999</v>
      </c>
    </row>
    <row r="22" spans="1:4" x14ac:dyDescent="0.25">
      <c r="A22" s="55"/>
      <c r="B22" s="185">
        <v>2024</v>
      </c>
      <c r="C22" s="186">
        <v>11</v>
      </c>
      <c r="D22" s="60">
        <v>116.27319351999999</v>
      </c>
    </row>
    <row r="23" spans="1:4" x14ac:dyDescent="0.25">
      <c r="B23" s="185">
        <v>2024</v>
      </c>
      <c r="C23" s="186">
        <v>10</v>
      </c>
      <c r="D23" s="60">
        <v>116.27319351999999</v>
      </c>
    </row>
    <row r="24" spans="1:4" x14ac:dyDescent="0.25">
      <c r="B24" s="185">
        <v>2024</v>
      </c>
      <c r="C24" s="186">
        <v>9</v>
      </c>
      <c r="D24" s="60">
        <v>116.27319351999999</v>
      </c>
    </row>
    <row r="25" spans="1:4" x14ac:dyDescent="0.25">
      <c r="B25" s="185">
        <v>2024</v>
      </c>
      <c r="C25" s="186">
        <v>8</v>
      </c>
      <c r="D25" s="60">
        <v>116.27319351999999</v>
      </c>
    </row>
    <row r="26" spans="1:4" x14ac:dyDescent="0.25">
      <c r="B26" s="185">
        <v>2024</v>
      </c>
      <c r="C26" s="186">
        <v>7</v>
      </c>
      <c r="D26" s="60">
        <v>116.27319351999999</v>
      </c>
    </row>
    <row r="27" spans="1:4" x14ac:dyDescent="0.25">
      <c r="B27" s="185">
        <v>2024</v>
      </c>
      <c r="C27" s="186">
        <v>6</v>
      </c>
      <c r="D27" s="60">
        <v>116.27319351999999</v>
      </c>
    </row>
    <row r="28" spans="1:4" x14ac:dyDescent="0.25">
      <c r="B28" s="185">
        <v>2024</v>
      </c>
      <c r="C28" s="186">
        <v>5</v>
      </c>
      <c r="D28" s="60">
        <v>116.27319351999999</v>
      </c>
    </row>
    <row r="29" spans="1:4" x14ac:dyDescent="0.25">
      <c r="B29" s="185">
        <v>2024</v>
      </c>
      <c r="C29" s="186">
        <v>4</v>
      </c>
      <c r="D29" s="60">
        <v>116.27319351999999</v>
      </c>
    </row>
    <row r="30" spans="1:4" x14ac:dyDescent="0.25">
      <c r="B30" s="185">
        <v>2024</v>
      </c>
      <c r="C30" s="186">
        <v>3</v>
      </c>
      <c r="D30" s="60">
        <v>116.27319351999999</v>
      </c>
    </row>
    <row r="31" spans="1:4" x14ac:dyDescent="0.25">
      <c r="B31" s="185">
        <v>2024</v>
      </c>
      <c r="C31" s="186">
        <v>2</v>
      </c>
      <c r="D31" s="60">
        <v>116.27319351999999</v>
      </c>
    </row>
    <row r="32" spans="1:4" ht="15.75" thickBot="1" x14ac:dyDescent="0.3">
      <c r="B32" s="187">
        <v>2024</v>
      </c>
      <c r="C32" s="188">
        <v>1</v>
      </c>
      <c r="D32" s="61">
        <v>116.27319351999999</v>
      </c>
    </row>
    <row r="33" spans="2:4" x14ac:dyDescent="0.25">
      <c r="B33" s="183">
        <v>2023</v>
      </c>
      <c r="C33" s="184">
        <v>12</v>
      </c>
      <c r="D33" s="59">
        <v>114.78104</v>
      </c>
    </row>
    <row r="34" spans="2:4" x14ac:dyDescent="0.25">
      <c r="B34" s="185">
        <v>2023</v>
      </c>
      <c r="C34" s="186">
        <v>11</v>
      </c>
      <c r="D34" s="60">
        <v>114.78104</v>
      </c>
    </row>
    <row r="35" spans="2:4" x14ac:dyDescent="0.25">
      <c r="B35" s="185">
        <v>2023</v>
      </c>
      <c r="C35" s="186">
        <v>10</v>
      </c>
      <c r="D35" s="60">
        <v>114.78104</v>
      </c>
    </row>
    <row r="36" spans="2:4" x14ac:dyDescent="0.25">
      <c r="B36" s="185">
        <v>2023</v>
      </c>
      <c r="C36" s="186">
        <v>9</v>
      </c>
      <c r="D36" s="60">
        <v>114.78104</v>
      </c>
    </row>
    <row r="37" spans="2:4" x14ac:dyDescent="0.25">
      <c r="B37" s="185">
        <v>2023</v>
      </c>
      <c r="C37" s="186">
        <v>8</v>
      </c>
      <c r="D37" s="60">
        <v>114.78104</v>
      </c>
    </row>
    <row r="38" spans="2:4" x14ac:dyDescent="0.25">
      <c r="B38" s="185">
        <v>2023</v>
      </c>
      <c r="C38" s="186">
        <v>7</v>
      </c>
      <c r="D38" s="60">
        <v>114.78104</v>
      </c>
    </row>
    <row r="39" spans="2:4" x14ac:dyDescent="0.25">
      <c r="B39" s="185">
        <v>2023</v>
      </c>
      <c r="C39" s="186">
        <v>6</v>
      </c>
      <c r="D39" s="60">
        <v>114.78104</v>
      </c>
    </row>
    <row r="40" spans="2:4" x14ac:dyDescent="0.25">
      <c r="B40" s="185">
        <v>2023</v>
      </c>
      <c r="C40" s="186">
        <v>5</v>
      </c>
      <c r="D40" s="60">
        <v>114.78104</v>
      </c>
    </row>
    <row r="41" spans="2:4" x14ac:dyDescent="0.25">
      <c r="B41" s="185">
        <v>2023</v>
      </c>
      <c r="C41" s="186">
        <v>4</v>
      </c>
      <c r="D41" s="60">
        <v>114.78104</v>
      </c>
    </row>
    <row r="42" spans="2:4" x14ac:dyDescent="0.25">
      <c r="B42" s="185">
        <v>2023</v>
      </c>
      <c r="C42" s="186">
        <v>3</v>
      </c>
      <c r="D42" s="60">
        <v>114.78104</v>
      </c>
    </row>
    <row r="43" spans="2:4" x14ac:dyDescent="0.25">
      <c r="B43" s="185">
        <v>2023</v>
      </c>
      <c r="C43" s="186">
        <v>2</v>
      </c>
      <c r="D43" s="60">
        <v>114.78104</v>
      </c>
    </row>
    <row r="44" spans="2:4" ht="15.75" thickBot="1" x14ac:dyDescent="0.3">
      <c r="B44" s="187">
        <v>2023</v>
      </c>
      <c r="C44" s="188">
        <v>1</v>
      </c>
      <c r="D44" s="61">
        <v>114.78104</v>
      </c>
    </row>
    <row r="45" spans="2:4" x14ac:dyDescent="0.25">
      <c r="B45" s="183">
        <v>2022</v>
      </c>
      <c r="C45" s="184">
        <v>12</v>
      </c>
      <c r="D45" s="184">
        <v>113.42</v>
      </c>
    </row>
    <row r="46" spans="2:4" x14ac:dyDescent="0.25">
      <c r="B46" s="185">
        <v>2022</v>
      </c>
      <c r="C46" s="186">
        <v>11</v>
      </c>
      <c r="D46" s="189">
        <v>113.53</v>
      </c>
    </row>
    <row r="47" spans="2:4" x14ac:dyDescent="0.25">
      <c r="B47" s="185">
        <v>2022</v>
      </c>
      <c r="C47" s="186">
        <v>10</v>
      </c>
      <c r="D47" s="189">
        <v>113.16</v>
      </c>
    </row>
    <row r="48" spans="2:4" x14ac:dyDescent="0.25">
      <c r="B48" s="185">
        <v>2022</v>
      </c>
      <c r="C48" s="186">
        <v>9</v>
      </c>
      <c r="D48" s="189">
        <v>111.99</v>
      </c>
    </row>
    <row r="49" spans="2:4" x14ac:dyDescent="0.25">
      <c r="B49" s="185">
        <v>2022</v>
      </c>
      <c r="C49" s="186">
        <v>8</v>
      </c>
      <c r="D49" s="189">
        <v>112.63</v>
      </c>
    </row>
    <row r="50" spans="2:4" x14ac:dyDescent="0.25">
      <c r="B50" s="185">
        <v>2022</v>
      </c>
      <c r="C50" s="186">
        <v>7</v>
      </c>
      <c r="D50" s="189">
        <v>112.11</v>
      </c>
    </row>
    <row r="51" spans="2:4" x14ac:dyDescent="0.25">
      <c r="B51" s="185">
        <v>2022</v>
      </c>
      <c r="C51" s="186">
        <v>6</v>
      </c>
      <c r="D51" s="189">
        <v>111.8</v>
      </c>
    </row>
    <row r="52" spans="2:4" x14ac:dyDescent="0.25">
      <c r="B52" s="185">
        <v>2022</v>
      </c>
      <c r="C52" s="186">
        <v>5</v>
      </c>
      <c r="D52" s="189">
        <v>110.95</v>
      </c>
    </row>
    <row r="53" spans="2:4" x14ac:dyDescent="0.25">
      <c r="B53" s="185">
        <v>2022</v>
      </c>
      <c r="C53" s="186">
        <v>4</v>
      </c>
      <c r="D53" s="189">
        <v>110.19</v>
      </c>
    </row>
    <row r="54" spans="2:4" x14ac:dyDescent="0.25">
      <c r="B54" s="185">
        <v>2022</v>
      </c>
      <c r="C54" s="186">
        <v>3</v>
      </c>
      <c r="D54" s="189">
        <v>109.7</v>
      </c>
    </row>
    <row r="55" spans="2:4" x14ac:dyDescent="0.25">
      <c r="B55" s="185">
        <v>2022</v>
      </c>
      <c r="C55" s="186">
        <v>2</v>
      </c>
      <c r="D55" s="189">
        <v>108.14</v>
      </c>
    </row>
    <row r="56" spans="2:4" ht="15.75" thickBot="1" x14ac:dyDescent="0.3">
      <c r="B56" s="187">
        <v>2022</v>
      </c>
      <c r="C56" s="188">
        <v>1</v>
      </c>
      <c r="D56" s="189">
        <v>107.3</v>
      </c>
    </row>
    <row r="57" spans="2:4" x14ac:dyDescent="0.25">
      <c r="B57" s="183">
        <v>2021</v>
      </c>
      <c r="C57" s="184">
        <v>12</v>
      </c>
      <c r="D57" s="184">
        <v>107.03</v>
      </c>
    </row>
    <row r="58" spans="2:4" x14ac:dyDescent="0.25">
      <c r="B58" s="185">
        <v>2021</v>
      </c>
      <c r="C58" s="186">
        <v>11</v>
      </c>
      <c r="D58" s="189">
        <v>106.82</v>
      </c>
    </row>
    <row r="59" spans="2:4" x14ac:dyDescent="0.25">
      <c r="B59" s="185">
        <v>2021</v>
      </c>
      <c r="C59" s="186">
        <v>10</v>
      </c>
      <c r="D59" s="189">
        <v>106.42</v>
      </c>
    </row>
    <row r="60" spans="2:4" x14ac:dyDescent="0.25">
      <c r="B60" s="185">
        <v>2021</v>
      </c>
      <c r="C60" s="186">
        <v>9</v>
      </c>
      <c r="D60" s="189">
        <v>105.97</v>
      </c>
    </row>
    <row r="61" spans="2:4" x14ac:dyDescent="0.25">
      <c r="B61" s="185">
        <v>2021</v>
      </c>
      <c r="C61" s="186">
        <v>8</v>
      </c>
      <c r="D61" s="189">
        <v>106.21</v>
      </c>
    </row>
    <row r="62" spans="2:4" x14ac:dyDescent="0.25">
      <c r="B62" s="185">
        <v>2021</v>
      </c>
      <c r="C62" s="186">
        <v>7</v>
      </c>
      <c r="D62" s="189">
        <v>105.55</v>
      </c>
    </row>
    <row r="63" spans="2:4" x14ac:dyDescent="0.25">
      <c r="B63" s="185">
        <v>2021</v>
      </c>
      <c r="C63" s="186">
        <v>6</v>
      </c>
      <c r="D63" s="189">
        <v>105.48</v>
      </c>
    </row>
    <row r="64" spans="2:4" x14ac:dyDescent="0.25">
      <c r="B64" s="185">
        <v>2021</v>
      </c>
      <c r="C64" s="186">
        <v>5</v>
      </c>
      <c r="D64" s="189">
        <v>105.34</v>
      </c>
    </row>
    <row r="65" spans="2:4" x14ac:dyDescent="0.25">
      <c r="B65" s="185">
        <v>2021</v>
      </c>
      <c r="C65" s="186">
        <v>4</v>
      </c>
      <c r="D65" s="189">
        <v>105</v>
      </c>
    </row>
    <row r="66" spans="2:4" x14ac:dyDescent="0.25">
      <c r="B66" s="185">
        <v>2021</v>
      </c>
      <c r="C66" s="186">
        <v>3</v>
      </c>
      <c r="D66" s="189">
        <v>104.89</v>
      </c>
    </row>
    <row r="67" spans="2:4" x14ac:dyDescent="0.25">
      <c r="B67" s="185">
        <v>2021</v>
      </c>
      <c r="C67" s="186">
        <v>2</v>
      </c>
      <c r="D67" s="189">
        <v>104.24</v>
      </c>
    </row>
    <row r="68" spans="2:4" ht="15.75" thickBot="1" x14ac:dyDescent="0.3">
      <c r="B68" s="187">
        <v>2021</v>
      </c>
      <c r="C68" s="188">
        <v>1</v>
      </c>
      <c r="D68" s="189">
        <v>104.24</v>
      </c>
    </row>
    <row r="69" spans="2:4" x14ac:dyDescent="0.25">
      <c r="B69" s="183">
        <v>2020</v>
      </c>
      <c r="C69" s="184">
        <v>12</v>
      </c>
      <c r="D69" s="184">
        <v>104.09</v>
      </c>
    </row>
    <row r="70" spans="2:4" x14ac:dyDescent="0.25">
      <c r="B70" s="185">
        <v>2020</v>
      </c>
      <c r="C70" s="186">
        <v>11</v>
      </c>
      <c r="D70" s="186">
        <v>103.86</v>
      </c>
    </row>
    <row r="71" spans="2:4" x14ac:dyDescent="0.25">
      <c r="B71" s="185">
        <v>2020</v>
      </c>
      <c r="C71" s="186">
        <v>10</v>
      </c>
      <c r="D71" s="186">
        <v>103.75</v>
      </c>
    </row>
    <row r="72" spans="2:4" x14ac:dyDescent="0.25">
      <c r="B72" s="185">
        <v>2020</v>
      </c>
      <c r="C72" s="186">
        <v>9</v>
      </c>
      <c r="D72" s="186">
        <v>103.8</v>
      </c>
    </row>
    <row r="73" spans="2:4" x14ac:dyDescent="0.25">
      <c r="B73" s="185">
        <v>2020</v>
      </c>
      <c r="C73" s="186">
        <v>8</v>
      </c>
      <c r="D73" s="186">
        <v>104.34</v>
      </c>
    </row>
    <row r="74" spans="2:4" x14ac:dyDescent="0.25">
      <c r="B74" s="185">
        <v>2020</v>
      </c>
      <c r="C74" s="186">
        <v>7</v>
      </c>
      <c r="D74" s="186">
        <v>104.44</v>
      </c>
    </row>
    <row r="75" spans="2:4" x14ac:dyDescent="0.25">
      <c r="B75" s="185">
        <v>2020</v>
      </c>
      <c r="C75" s="186">
        <v>6</v>
      </c>
      <c r="D75" s="186">
        <v>104.04</v>
      </c>
    </row>
    <row r="76" spans="2:4" x14ac:dyDescent="0.25">
      <c r="B76" s="185">
        <v>2020</v>
      </c>
      <c r="C76" s="186">
        <v>5</v>
      </c>
      <c r="D76" s="186">
        <v>103.95</v>
      </c>
    </row>
    <row r="77" spans="2:4" x14ac:dyDescent="0.25">
      <c r="B77" s="185">
        <v>2020</v>
      </c>
      <c r="C77" s="186">
        <v>4</v>
      </c>
      <c r="D77" s="186">
        <v>103.81</v>
      </c>
    </row>
    <row r="78" spans="2:4" x14ac:dyDescent="0.25">
      <c r="B78" s="185">
        <v>2020</v>
      </c>
      <c r="C78" s="186">
        <v>3</v>
      </c>
      <c r="D78" s="186">
        <v>103.85</v>
      </c>
    </row>
    <row r="79" spans="2:4" x14ac:dyDescent="0.25">
      <c r="B79" s="185">
        <v>2020</v>
      </c>
      <c r="C79" s="186">
        <v>2</v>
      </c>
      <c r="D79" s="186">
        <v>103.93</v>
      </c>
    </row>
    <row r="80" spans="2:4" ht="15.75" thickBot="1" x14ac:dyDescent="0.3">
      <c r="B80" s="187">
        <v>2020</v>
      </c>
      <c r="C80" s="188">
        <v>1</v>
      </c>
      <c r="D80" s="188">
        <v>103.94</v>
      </c>
    </row>
    <row r="81" spans="2:4" x14ac:dyDescent="0.25">
      <c r="B81" s="56">
        <v>2015</v>
      </c>
      <c r="C81" s="65">
        <v>12</v>
      </c>
      <c r="D81" s="62">
        <v>100.04</v>
      </c>
    </row>
    <row r="82" spans="2:4" x14ac:dyDescent="0.25">
      <c r="B82" s="57">
        <v>2015</v>
      </c>
      <c r="C82" s="66">
        <v>11</v>
      </c>
      <c r="D82" s="63">
        <v>99.81</v>
      </c>
    </row>
    <row r="83" spans="2:4" x14ac:dyDescent="0.25">
      <c r="B83" s="57">
        <v>2015</v>
      </c>
      <c r="C83" s="66">
        <v>10</v>
      </c>
      <c r="D83" s="63">
        <v>100.01</v>
      </c>
    </row>
    <row r="84" spans="2:4" x14ac:dyDescent="0.25">
      <c r="B84" s="57">
        <v>2015</v>
      </c>
      <c r="C84" s="66">
        <v>9</v>
      </c>
      <c r="D84" s="63">
        <v>99.95</v>
      </c>
    </row>
    <row r="85" spans="2:4" x14ac:dyDescent="0.25">
      <c r="B85" s="57">
        <v>2015</v>
      </c>
      <c r="C85" s="66">
        <v>8</v>
      </c>
      <c r="D85" s="63">
        <v>100.36</v>
      </c>
    </row>
    <row r="86" spans="2:4" x14ac:dyDescent="0.25">
      <c r="B86" s="57">
        <v>2015</v>
      </c>
      <c r="C86" s="66">
        <v>7</v>
      </c>
      <c r="D86" s="63">
        <v>100.03</v>
      </c>
    </row>
    <row r="87" spans="2:4" x14ac:dyDescent="0.25">
      <c r="B87" s="57">
        <v>2015</v>
      </c>
      <c r="C87" s="66">
        <v>6</v>
      </c>
      <c r="D87" s="63">
        <v>100.45</v>
      </c>
    </row>
    <row r="88" spans="2:4" x14ac:dyDescent="0.25">
      <c r="B88" s="57">
        <v>2015</v>
      </c>
      <c r="C88" s="66">
        <v>5</v>
      </c>
      <c r="D88" s="63">
        <v>100.53</v>
      </c>
    </row>
    <row r="89" spans="2:4" x14ac:dyDescent="0.25">
      <c r="B89" s="57">
        <v>2015</v>
      </c>
      <c r="C89" s="66">
        <v>4</v>
      </c>
      <c r="D89" s="63">
        <v>100.29</v>
      </c>
    </row>
    <row r="90" spans="2:4" x14ac:dyDescent="0.25">
      <c r="B90" s="57">
        <v>2015</v>
      </c>
      <c r="C90" s="66">
        <v>3</v>
      </c>
      <c r="D90" s="63">
        <v>100.17</v>
      </c>
    </row>
    <row r="91" spans="2:4" x14ac:dyDescent="0.25">
      <c r="B91" s="57">
        <v>2015</v>
      </c>
      <c r="C91" s="66">
        <v>2</v>
      </c>
      <c r="D91" s="63">
        <v>99.51</v>
      </c>
    </row>
    <row r="92" spans="2:4" ht="15.75" thickBot="1" x14ac:dyDescent="0.3">
      <c r="B92" s="58">
        <v>2015</v>
      </c>
      <c r="C92" s="67">
        <v>1</v>
      </c>
      <c r="D92" s="64">
        <v>98.85</v>
      </c>
    </row>
    <row r="93" spans="2:4" x14ac:dyDescent="0.25">
      <c r="B93" s="56">
        <v>2014</v>
      </c>
      <c r="C93" s="65">
        <v>12</v>
      </c>
      <c r="D93" s="62">
        <v>99.86</v>
      </c>
    </row>
    <row r="94" spans="2:4" x14ac:dyDescent="0.25">
      <c r="B94" s="57">
        <v>2014</v>
      </c>
      <c r="C94" s="66">
        <v>11</v>
      </c>
      <c r="D94" s="63">
        <v>99.78</v>
      </c>
    </row>
    <row r="95" spans="2:4" x14ac:dyDescent="0.25">
      <c r="B95" s="57">
        <v>2014</v>
      </c>
      <c r="C95" s="66">
        <v>10</v>
      </c>
      <c r="D95" s="63">
        <v>99.95</v>
      </c>
    </row>
    <row r="96" spans="2:4" x14ac:dyDescent="0.25">
      <c r="B96" s="57">
        <v>2014</v>
      </c>
      <c r="C96" s="66">
        <v>9</v>
      </c>
      <c r="D96" s="63">
        <v>99.92</v>
      </c>
    </row>
    <row r="97" spans="2:4" x14ac:dyDescent="0.25">
      <c r="B97" s="57">
        <v>2014</v>
      </c>
      <c r="C97" s="66">
        <v>8</v>
      </c>
      <c r="D97" s="63">
        <v>100.31</v>
      </c>
    </row>
    <row r="98" spans="2:4" x14ac:dyDescent="0.25">
      <c r="B98" s="57">
        <v>2014</v>
      </c>
      <c r="C98" s="66">
        <v>7</v>
      </c>
      <c r="D98" s="63">
        <v>99.87</v>
      </c>
    </row>
    <row r="99" spans="2:4" x14ac:dyDescent="0.25">
      <c r="B99" s="57">
        <v>2014</v>
      </c>
      <c r="C99" s="66">
        <v>6</v>
      </c>
      <c r="D99" s="63">
        <v>100.19</v>
      </c>
    </row>
    <row r="100" spans="2:4" x14ac:dyDescent="0.25">
      <c r="B100" s="57">
        <v>2014</v>
      </c>
      <c r="C100" s="66">
        <v>5</v>
      </c>
      <c r="D100" s="63">
        <v>100.23</v>
      </c>
    </row>
    <row r="101" spans="2:4" x14ac:dyDescent="0.25">
      <c r="B101" s="57">
        <v>2014</v>
      </c>
      <c r="C101" s="66">
        <v>4</v>
      </c>
      <c r="D101" s="63">
        <v>100.2</v>
      </c>
    </row>
    <row r="102" spans="2:4" x14ac:dyDescent="0.25">
      <c r="B102" s="57">
        <v>2014</v>
      </c>
      <c r="C102" s="66">
        <v>3</v>
      </c>
      <c r="D102" s="63">
        <v>100.25</v>
      </c>
    </row>
    <row r="103" spans="2:4" x14ac:dyDescent="0.25">
      <c r="B103" s="57">
        <v>2014</v>
      </c>
      <c r="C103" s="66">
        <v>2</v>
      </c>
      <c r="D103" s="63">
        <v>99.79</v>
      </c>
    </row>
    <row r="104" spans="2:4" ht="15.75" thickBot="1" x14ac:dyDescent="0.3">
      <c r="B104" s="58">
        <v>2014</v>
      </c>
      <c r="C104" s="67">
        <v>1</v>
      </c>
      <c r="D104" s="64">
        <v>99.26</v>
      </c>
    </row>
    <row r="105" spans="2:4" x14ac:dyDescent="0.25">
      <c r="B105" s="56">
        <v>2013</v>
      </c>
      <c r="C105" s="65">
        <v>12</v>
      </c>
      <c r="D105" s="62">
        <v>99.87</v>
      </c>
    </row>
    <row r="106" spans="2:4" x14ac:dyDescent="0.25">
      <c r="B106" s="57">
        <v>2013</v>
      </c>
      <c r="C106" s="66">
        <v>11</v>
      </c>
      <c r="D106" s="63">
        <v>99.52</v>
      </c>
    </row>
    <row r="107" spans="2:4" x14ac:dyDescent="0.25">
      <c r="B107" s="57">
        <v>2013</v>
      </c>
      <c r="C107" s="66">
        <v>10</v>
      </c>
      <c r="D107" s="63">
        <v>99.57</v>
      </c>
    </row>
    <row r="108" spans="2:4" x14ac:dyDescent="0.25">
      <c r="B108" s="57">
        <v>2013</v>
      </c>
      <c r="C108" s="66">
        <v>9</v>
      </c>
      <c r="D108" s="63">
        <v>99.7</v>
      </c>
    </row>
    <row r="109" spans="2:4" x14ac:dyDescent="0.25">
      <c r="B109" s="57">
        <v>2013</v>
      </c>
      <c r="C109" s="66">
        <v>8</v>
      </c>
      <c r="D109" s="63">
        <v>99.94</v>
      </c>
    </row>
    <row r="110" spans="2:4" x14ac:dyDescent="0.25">
      <c r="B110" s="57">
        <v>2013</v>
      </c>
      <c r="C110" s="66">
        <v>7</v>
      </c>
      <c r="D110" s="63">
        <v>99.5</v>
      </c>
    </row>
    <row r="111" spans="2:4" x14ac:dyDescent="0.25">
      <c r="B111" s="57">
        <v>2013</v>
      </c>
      <c r="C111" s="66">
        <v>6</v>
      </c>
      <c r="D111" s="63">
        <v>99.84</v>
      </c>
    </row>
    <row r="112" spans="2:4" x14ac:dyDescent="0.25">
      <c r="B112" s="57">
        <v>2013</v>
      </c>
      <c r="C112" s="66">
        <v>5</v>
      </c>
      <c r="D112" s="63">
        <v>99.67</v>
      </c>
    </row>
    <row r="113" spans="2:4" x14ac:dyDescent="0.25">
      <c r="B113" s="57">
        <v>2013</v>
      </c>
      <c r="C113" s="66">
        <v>4</v>
      </c>
      <c r="D113" s="63">
        <v>99.62</v>
      </c>
    </row>
    <row r="114" spans="2:4" x14ac:dyDescent="0.25">
      <c r="B114" s="57">
        <v>2013</v>
      </c>
      <c r="C114" s="66">
        <v>3</v>
      </c>
      <c r="D114" s="63">
        <v>99.77</v>
      </c>
    </row>
    <row r="115" spans="2:4" x14ac:dyDescent="0.25">
      <c r="B115" s="57">
        <v>2013</v>
      </c>
      <c r="C115" s="66">
        <v>2</v>
      </c>
      <c r="D115" s="63">
        <v>99</v>
      </c>
    </row>
    <row r="116" spans="2:4" ht="15.75" thickBot="1" x14ac:dyDescent="0.3">
      <c r="B116" s="58">
        <v>2013</v>
      </c>
      <c r="C116" s="67">
        <v>1</v>
      </c>
      <c r="D116" s="64">
        <v>98.71</v>
      </c>
    </row>
    <row r="117" spans="2:4" x14ac:dyDescent="0.25">
      <c r="B117" s="56">
        <v>2012</v>
      </c>
      <c r="C117" s="65">
        <v>12</v>
      </c>
      <c r="D117" s="62">
        <v>99.23</v>
      </c>
    </row>
    <row r="118" spans="2:4" x14ac:dyDescent="0.25">
      <c r="B118" s="57">
        <v>2012</v>
      </c>
      <c r="C118" s="66">
        <v>11</v>
      </c>
      <c r="D118" s="63">
        <v>98.91</v>
      </c>
    </row>
    <row r="119" spans="2:4" x14ac:dyDescent="0.25">
      <c r="B119" s="57">
        <v>2012</v>
      </c>
      <c r="C119" s="66">
        <v>10</v>
      </c>
      <c r="D119" s="63">
        <v>99.07</v>
      </c>
    </row>
    <row r="120" spans="2:4" x14ac:dyDescent="0.25">
      <c r="B120" s="57">
        <v>2012</v>
      </c>
      <c r="C120" s="66">
        <v>9</v>
      </c>
      <c r="D120" s="63">
        <v>99.01</v>
      </c>
    </row>
    <row r="121" spans="2:4" x14ac:dyDescent="0.25">
      <c r="B121" s="57">
        <v>2012</v>
      </c>
      <c r="C121" s="66">
        <v>8</v>
      </c>
      <c r="D121" s="63">
        <v>99.27</v>
      </c>
    </row>
    <row r="122" spans="2:4" x14ac:dyDescent="0.25">
      <c r="B122" s="57">
        <v>2012</v>
      </c>
      <c r="C122" s="66">
        <v>7</v>
      </c>
      <c r="D122" s="63">
        <v>98.6</v>
      </c>
    </row>
    <row r="123" spans="2:4" x14ac:dyDescent="0.25">
      <c r="B123" s="57">
        <v>2012</v>
      </c>
      <c r="C123" s="66">
        <v>6</v>
      </c>
      <c r="D123" s="63">
        <v>99.04</v>
      </c>
    </row>
    <row r="124" spans="2:4" x14ac:dyDescent="0.25">
      <c r="B124" s="57">
        <v>2012</v>
      </c>
      <c r="C124" s="66">
        <v>5</v>
      </c>
      <c r="D124" s="63">
        <v>99</v>
      </c>
    </row>
    <row r="125" spans="2:4" x14ac:dyDescent="0.25">
      <c r="B125" s="57">
        <v>2012</v>
      </c>
      <c r="C125" s="66">
        <v>4</v>
      </c>
      <c r="D125" s="63">
        <v>99.06</v>
      </c>
    </row>
    <row r="126" spans="2:4" x14ac:dyDescent="0.25">
      <c r="B126" s="57">
        <v>2012</v>
      </c>
      <c r="C126" s="66">
        <v>3</v>
      </c>
      <c r="D126" s="63">
        <v>98.93</v>
      </c>
    </row>
    <row r="127" spans="2:4" x14ac:dyDescent="0.25">
      <c r="B127" s="57">
        <v>2012</v>
      </c>
      <c r="C127" s="66">
        <v>2</v>
      </c>
      <c r="D127" s="63">
        <v>98.09</v>
      </c>
    </row>
    <row r="128" spans="2:4" ht="15.75" thickBot="1" x14ac:dyDescent="0.3">
      <c r="B128" s="58">
        <v>2012</v>
      </c>
      <c r="C128" s="67">
        <v>1</v>
      </c>
      <c r="D128" s="64">
        <v>97.68</v>
      </c>
    </row>
    <row r="129" spans="2:4" x14ac:dyDescent="0.25">
      <c r="B129" s="56">
        <v>2011</v>
      </c>
      <c r="C129" s="65">
        <v>12</v>
      </c>
      <c r="D129" s="62">
        <v>98.04</v>
      </c>
    </row>
    <row r="130" spans="2:4" x14ac:dyDescent="0.25">
      <c r="B130" s="57">
        <v>2011</v>
      </c>
      <c r="C130" s="66">
        <v>11</v>
      </c>
      <c r="D130" s="63">
        <v>97.64</v>
      </c>
    </row>
    <row r="131" spans="2:4" x14ac:dyDescent="0.25">
      <c r="B131" s="57">
        <v>2011</v>
      </c>
      <c r="C131" s="66">
        <v>10</v>
      </c>
      <c r="D131" s="63">
        <v>97.42</v>
      </c>
    </row>
    <row r="132" spans="2:4" x14ac:dyDescent="0.25">
      <c r="B132" s="57">
        <v>2011</v>
      </c>
      <c r="C132" s="66">
        <v>9</v>
      </c>
      <c r="D132" s="63">
        <v>97.23</v>
      </c>
    </row>
    <row r="133" spans="2:4" x14ac:dyDescent="0.25">
      <c r="B133" s="57">
        <v>2011</v>
      </c>
      <c r="C133" s="66">
        <v>8</v>
      </c>
      <c r="D133" s="63">
        <v>97.31</v>
      </c>
    </row>
    <row r="134" spans="2:4" x14ac:dyDescent="0.25">
      <c r="B134" s="57">
        <v>2011</v>
      </c>
      <c r="C134" s="66">
        <v>7</v>
      </c>
      <c r="D134" s="63">
        <v>96.79</v>
      </c>
    </row>
    <row r="135" spans="2:4" x14ac:dyDescent="0.25">
      <c r="B135" s="57">
        <v>2011</v>
      </c>
      <c r="C135" s="66">
        <v>6</v>
      </c>
      <c r="D135" s="63">
        <v>97.23</v>
      </c>
    </row>
    <row r="136" spans="2:4" x14ac:dyDescent="0.25">
      <c r="B136" s="57">
        <v>2011</v>
      </c>
      <c r="C136" s="66">
        <v>5</v>
      </c>
      <c r="D136" s="63">
        <v>97.16</v>
      </c>
    </row>
    <row r="137" spans="2:4" x14ac:dyDescent="0.25">
      <c r="B137" s="57">
        <v>2011</v>
      </c>
      <c r="C137" s="66">
        <v>4</v>
      </c>
      <c r="D137" s="63">
        <v>97.1</v>
      </c>
    </row>
    <row r="138" spans="2:4" x14ac:dyDescent="0.25">
      <c r="B138" s="57">
        <v>2011</v>
      </c>
      <c r="C138" s="66">
        <v>3</v>
      </c>
      <c r="D138" s="63">
        <v>96.76</v>
      </c>
    </row>
    <row r="139" spans="2:4" x14ac:dyDescent="0.25">
      <c r="B139" s="57">
        <v>2011</v>
      </c>
      <c r="C139" s="66">
        <v>2</v>
      </c>
      <c r="D139" s="63">
        <v>95.97</v>
      </c>
    </row>
    <row r="140" spans="2:4" ht="15.75" thickBot="1" x14ac:dyDescent="0.3">
      <c r="B140" s="58">
        <v>2011</v>
      </c>
      <c r="C140" s="67">
        <v>1</v>
      </c>
      <c r="D140" s="64">
        <v>95.51</v>
      </c>
    </row>
  </sheetData>
  <mergeCells count="2">
    <mergeCell ref="B6:D6"/>
    <mergeCell ref="B7:D7"/>
  </mergeCells>
  <hyperlinks>
    <hyperlink ref="D8" r:id="rId1" xr:uid="{00000000-0004-0000-0200-000000000000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H35"/>
  <sheetViews>
    <sheetView zoomScaleNormal="100" workbookViewId="0">
      <selection activeCell="C23" sqref="C23"/>
    </sheetView>
  </sheetViews>
  <sheetFormatPr baseColWidth="10" defaultRowHeight="15" x14ac:dyDescent="0.25"/>
  <cols>
    <col min="1" max="1" width="7" customWidth="1"/>
    <col min="2" max="2" width="92.7109375" customWidth="1"/>
    <col min="8" max="8" width="14.28515625" customWidth="1"/>
  </cols>
  <sheetData>
    <row r="1" spans="1:7" ht="15.75" x14ac:dyDescent="0.3">
      <c r="B1" s="42" t="s">
        <v>20</v>
      </c>
      <c r="C1" s="49"/>
      <c r="D1" s="46"/>
      <c r="E1" s="53"/>
    </row>
    <row r="2" spans="1:7" ht="15.75" x14ac:dyDescent="0.3">
      <c r="B2" s="40" t="s">
        <v>19</v>
      </c>
      <c r="C2" s="50"/>
      <c r="D2" s="43"/>
      <c r="E2" s="44"/>
    </row>
    <row r="3" spans="1:7" ht="15.75" x14ac:dyDescent="0.3">
      <c r="B3" s="41" t="s">
        <v>55</v>
      </c>
      <c r="C3" s="51"/>
      <c r="D3" s="47"/>
      <c r="E3" s="54"/>
    </row>
    <row r="4" spans="1:7" ht="15.75" thickBot="1" x14ac:dyDescent="0.3"/>
    <row r="5" spans="1:7" ht="15.75" thickBot="1" x14ac:dyDescent="0.3">
      <c r="A5" s="91"/>
      <c r="B5" s="87" t="s">
        <v>77</v>
      </c>
      <c r="C5" s="88">
        <v>2022</v>
      </c>
      <c r="D5" s="89">
        <v>2023</v>
      </c>
      <c r="E5" s="90">
        <v>2024</v>
      </c>
      <c r="F5" s="111">
        <v>2025</v>
      </c>
      <c r="G5" s="174"/>
    </row>
    <row r="6" spans="1:7" ht="15.75" customHeight="1" thickBot="1" x14ac:dyDescent="0.3">
      <c r="A6" s="218" t="s">
        <v>47</v>
      </c>
      <c r="B6" s="140" t="s">
        <v>33</v>
      </c>
      <c r="C6" s="83">
        <v>44212.527830294115</v>
      </c>
      <c r="D6" s="171">
        <v>45504.2450904</v>
      </c>
      <c r="E6" s="171">
        <v>47184.351880899994</v>
      </c>
      <c r="F6" s="171">
        <v>48540.265413200003</v>
      </c>
    </row>
    <row r="7" spans="1:7" ht="15.75" customHeight="1" thickBot="1" x14ac:dyDescent="0.3">
      <c r="A7" s="218"/>
      <c r="B7" s="167" t="s">
        <v>100</v>
      </c>
      <c r="C7" s="83">
        <v>21777.676039999998</v>
      </c>
      <c r="D7" s="171">
        <v>18678.156959234693</v>
      </c>
      <c r="E7" s="171">
        <v>18313.579238183545</v>
      </c>
      <c r="F7" s="171">
        <v>18330.494928705895</v>
      </c>
    </row>
    <row r="8" spans="1:7" ht="15.75" thickBot="1" x14ac:dyDescent="0.3">
      <c r="A8" s="218"/>
      <c r="B8" s="179" t="s">
        <v>101</v>
      </c>
      <c r="C8" s="182">
        <v>6564.5980399999999</v>
      </c>
      <c r="D8" s="195">
        <v>6056.40233844458</v>
      </c>
      <c r="E8" s="195">
        <v>6109.6160628968728</v>
      </c>
      <c r="F8" s="195">
        <v>6130.1250965828922</v>
      </c>
    </row>
    <row r="9" spans="1:7" ht="15.75" thickBot="1" x14ac:dyDescent="0.3">
      <c r="A9" s="218"/>
      <c r="B9" s="179" t="s">
        <v>102</v>
      </c>
      <c r="C9" s="182">
        <v>15213.078</v>
      </c>
      <c r="D9" s="195">
        <v>12621.754620790114</v>
      </c>
      <c r="E9" s="195">
        <v>12203.963175286674</v>
      </c>
      <c r="F9" s="195">
        <v>12200.369832123004</v>
      </c>
    </row>
    <row r="10" spans="1:7" ht="15.75" thickBot="1" x14ac:dyDescent="0.3">
      <c r="A10" s="218"/>
      <c r="B10" s="167" t="s">
        <v>103</v>
      </c>
      <c r="C10" s="83">
        <v>119.58657000000001</v>
      </c>
      <c r="D10" s="171">
        <v>158.58859936032195</v>
      </c>
      <c r="E10" s="171">
        <v>162.56613470356447</v>
      </c>
      <c r="F10" s="171">
        <v>166.14649288494067</v>
      </c>
    </row>
    <row r="11" spans="1:7" ht="15.75" thickBot="1" x14ac:dyDescent="0.3">
      <c r="A11" s="218"/>
      <c r="B11" s="167" t="s">
        <v>104</v>
      </c>
      <c r="C11" s="83">
        <v>1254.6575</v>
      </c>
      <c r="D11" s="171">
        <v>0</v>
      </c>
      <c r="E11" s="171">
        <v>0</v>
      </c>
      <c r="F11" s="171">
        <v>0</v>
      </c>
    </row>
    <row r="12" spans="1:7" ht="15.75" thickBot="1" x14ac:dyDescent="0.3">
      <c r="A12" s="218"/>
      <c r="B12" s="167" t="s">
        <v>105</v>
      </c>
      <c r="C12" s="83">
        <v>0</v>
      </c>
      <c r="D12" s="171">
        <v>0</v>
      </c>
      <c r="E12" s="171">
        <v>0</v>
      </c>
      <c r="F12" s="171">
        <v>0</v>
      </c>
    </row>
    <row r="13" spans="1:7" ht="15.75" thickBot="1" x14ac:dyDescent="0.3">
      <c r="A13" s="218"/>
      <c r="B13" s="167" t="s">
        <v>106</v>
      </c>
      <c r="C13" s="83">
        <v>0</v>
      </c>
      <c r="D13" s="171">
        <v>0</v>
      </c>
      <c r="E13" s="171">
        <v>0</v>
      </c>
      <c r="F13" s="171">
        <v>0</v>
      </c>
    </row>
    <row r="14" spans="1:7" ht="27.75" thickBot="1" x14ac:dyDescent="0.3">
      <c r="A14" s="218"/>
      <c r="B14" s="80" t="s">
        <v>34</v>
      </c>
      <c r="C14" s="83">
        <v>0</v>
      </c>
      <c r="D14" s="171">
        <v>0</v>
      </c>
      <c r="E14" s="171">
        <v>0</v>
      </c>
      <c r="F14" s="171">
        <v>0</v>
      </c>
    </row>
    <row r="15" spans="1:7" ht="15.75" thickBot="1" x14ac:dyDescent="0.3">
      <c r="A15" s="218"/>
      <c r="B15" s="80" t="s">
        <v>107</v>
      </c>
      <c r="C15" s="83">
        <v>0</v>
      </c>
      <c r="D15" s="171">
        <v>0</v>
      </c>
      <c r="E15" s="171">
        <v>0</v>
      </c>
      <c r="F15" s="171">
        <v>0</v>
      </c>
    </row>
    <row r="16" spans="1:7" ht="15.75" thickBot="1" x14ac:dyDescent="0.3">
      <c r="A16" s="219"/>
      <c r="B16" s="219"/>
      <c r="C16" s="219"/>
      <c r="D16" s="219"/>
      <c r="E16" s="219"/>
      <c r="F16" s="221"/>
    </row>
    <row r="17" spans="1:8" ht="15.75" thickBot="1" x14ac:dyDescent="0.3">
      <c r="A17" s="220" t="s">
        <v>38</v>
      </c>
      <c r="B17" s="110" t="s">
        <v>36</v>
      </c>
      <c r="C17" s="83">
        <v>4578.4608100000005</v>
      </c>
      <c r="D17" s="171">
        <v>3760.7729775670678</v>
      </c>
      <c r="E17" s="171">
        <v>3760.7729775670678</v>
      </c>
      <c r="F17" s="171">
        <v>3760.7729775670678</v>
      </c>
    </row>
    <row r="18" spans="1:8" ht="15.75" thickBot="1" x14ac:dyDescent="0.3">
      <c r="A18" s="208"/>
      <c r="B18" s="110" t="s">
        <v>37</v>
      </c>
      <c r="C18" s="83">
        <v>0</v>
      </c>
      <c r="D18" s="171">
        <v>0</v>
      </c>
      <c r="E18" s="171">
        <v>0</v>
      </c>
      <c r="F18" s="171">
        <v>0</v>
      </c>
    </row>
    <row r="19" spans="1:8" ht="15.75" thickBot="1" x14ac:dyDescent="0.3">
      <c r="A19" s="208"/>
      <c r="B19" s="110" t="s">
        <v>108</v>
      </c>
      <c r="C19" s="83">
        <v>16.16</v>
      </c>
      <c r="D19" s="171">
        <v>0</v>
      </c>
      <c r="E19" s="171">
        <v>0</v>
      </c>
      <c r="F19" s="171">
        <v>0</v>
      </c>
    </row>
    <row r="20" spans="1:8" ht="15.75" thickBot="1" x14ac:dyDescent="0.3">
      <c r="A20" s="219"/>
      <c r="B20" s="219"/>
      <c r="C20" s="219"/>
      <c r="D20" s="219"/>
      <c r="E20" s="219"/>
      <c r="F20" s="221"/>
    </row>
    <row r="21" spans="1:8" ht="15.75" thickBot="1" x14ac:dyDescent="0.3">
      <c r="A21" s="222" t="s">
        <v>40</v>
      </c>
      <c r="B21" s="80" t="s">
        <v>39</v>
      </c>
      <c r="C21" s="83">
        <v>-20.110601499003199</v>
      </c>
      <c r="D21" s="171">
        <v>0</v>
      </c>
      <c r="E21" s="171">
        <v>0</v>
      </c>
      <c r="F21" s="171">
        <v>0</v>
      </c>
      <c r="H21" t="s">
        <v>18</v>
      </c>
    </row>
    <row r="22" spans="1:8" ht="15.75" thickBot="1" x14ac:dyDescent="0.3">
      <c r="A22" s="222"/>
      <c r="B22" s="167" t="s">
        <v>109</v>
      </c>
      <c r="C22" s="83">
        <v>120</v>
      </c>
      <c r="D22" s="171">
        <v>0</v>
      </c>
      <c r="E22" s="171">
        <v>0</v>
      </c>
      <c r="F22" s="171">
        <v>0</v>
      </c>
      <c r="H22" t="s">
        <v>18</v>
      </c>
    </row>
    <row r="23" spans="1:8" ht="15.75" thickBot="1" x14ac:dyDescent="0.3">
      <c r="A23" s="222"/>
      <c r="B23" s="140" t="s">
        <v>63</v>
      </c>
      <c r="C23" s="83">
        <v>70.342566128315099</v>
      </c>
      <c r="D23" s="171">
        <v>0</v>
      </c>
      <c r="E23" s="171">
        <v>0</v>
      </c>
      <c r="F23" s="171">
        <v>0</v>
      </c>
      <c r="H23" t="s">
        <v>18</v>
      </c>
    </row>
    <row r="24" spans="1:8" ht="15.75" thickBot="1" x14ac:dyDescent="0.3">
      <c r="A24" s="222"/>
      <c r="B24" s="142" t="s">
        <v>64</v>
      </c>
      <c r="C24" s="83">
        <v>34.637270603826174</v>
      </c>
      <c r="D24" s="171">
        <v>0</v>
      </c>
      <c r="E24" s="171">
        <v>0</v>
      </c>
      <c r="F24" s="171">
        <v>0</v>
      </c>
      <c r="H24" t="s">
        <v>18</v>
      </c>
    </row>
    <row r="25" spans="1:8" ht="15.75" thickBot="1" x14ac:dyDescent="0.3">
      <c r="A25" s="222"/>
      <c r="B25" s="167" t="s">
        <v>110</v>
      </c>
      <c r="C25" s="83">
        <v>0</v>
      </c>
      <c r="D25" s="171">
        <v>0</v>
      </c>
      <c r="E25" s="171">
        <v>0</v>
      </c>
      <c r="F25" s="171">
        <v>0</v>
      </c>
    </row>
    <row r="26" spans="1:8" ht="15.75" thickBot="1" x14ac:dyDescent="0.3">
      <c r="A26" s="222"/>
      <c r="B26" s="167" t="s">
        <v>111</v>
      </c>
      <c r="C26" s="169"/>
      <c r="D26" s="201"/>
      <c r="E26" s="201"/>
      <c r="F26" s="171">
        <v>0</v>
      </c>
    </row>
    <row r="27" spans="1:8" ht="15.75" thickBot="1" x14ac:dyDescent="0.3">
      <c r="A27" s="219"/>
      <c r="B27" s="219"/>
      <c r="C27" s="219"/>
      <c r="D27" s="219"/>
      <c r="E27" s="219"/>
      <c r="F27" s="219"/>
    </row>
    <row r="28" spans="1:8" ht="15.75" thickBot="1" x14ac:dyDescent="0.3">
      <c r="B28" s="87" t="s">
        <v>83</v>
      </c>
      <c r="C28" s="88">
        <f>C5</f>
        <v>2022</v>
      </c>
      <c r="D28" s="88">
        <f t="shared" ref="D28:F28" si="0">D5</f>
        <v>2023</v>
      </c>
      <c r="E28" s="88">
        <f t="shared" si="0"/>
        <v>2024</v>
      </c>
      <c r="F28" s="88">
        <f t="shared" si="0"/>
        <v>2025</v>
      </c>
    </row>
    <row r="29" spans="1:8" ht="15.75" thickBot="1" x14ac:dyDescent="0.3">
      <c r="B29" s="167" t="s">
        <v>82</v>
      </c>
      <c r="C29" s="83">
        <v>75284.372289999999</v>
      </c>
      <c r="D29" s="171">
        <v>77003.412554376715</v>
      </c>
      <c r="E29" s="171">
        <v>77700.635340393885</v>
      </c>
      <c r="F29" s="171">
        <v>77376.590602381315</v>
      </c>
    </row>
    <row r="31" spans="1:8" x14ac:dyDescent="0.25">
      <c r="C31" s="114"/>
      <c r="D31" s="114"/>
      <c r="E31" s="114"/>
      <c r="F31" s="114"/>
    </row>
    <row r="32" spans="1:8" x14ac:dyDescent="0.25">
      <c r="C32" s="114"/>
      <c r="D32" s="114"/>
      <c r="E32" s="114"/>
      <c r="F32" s="114"/>
    </row>
    <row r="33" spans="2:6" x14ac:dyDescent="0.25">
      <c r="B33" s="91"/>
      <c r="C33" s="114"/>
      <c r="D33" s="172"/>
      <c r="E33" s="172"/>
      <c r="F33" s="172"/>
    </row>
    <row r="34" spans="2:6" x14ac:dyDescent="0.25">
      <c r="C34" s="114"/>
    </row>
    <row r="35" spans="2:6" x14ac:dyDescent="0.25">
      <c r="C35" s="114"/>
    </row>
  </sheetData>
  <mergeCells count="6">
    <mergeCell ref="A6:A15"/>
    <mergeCell ref="A27:F27"/>
    <mergeCell ref="A17:A19"/>
    <mergeCell ref="A16:F16"/>
    <mergeCell ref="A20:F20"/>
    <mergeCell ref="A21:A26"/>
  </mergeCells>
  <pageMargins left="0.7" right="0.7" top="0.75" bottom="0.75" header="0.3" footer="0.3"/>
  <pageSetup paperSize="9" scale="6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B1:N45"/>
  <sheetViews>
    <sheetView tabSelected="1" zoomScale="85" zoomScaleNormal="85" workbookViewId="0">
      <pane xSplit="3" ySplit="8" topLeftCell="D9" activePane="bottomRight" state="frozen"/>
      <selection pane="topRight" activeCell="D1" sqref="D1"/>
      <selection pane="bottomLeft" activeCell="A14" sqref="A14"/>
      <selection pane="bottomRight" activeCell="F19" sqref="F19"/>
    </sheetView>
  </sheetViews>
  <sheetFormatPr baseColWidth="10" defaultColWidth="11.42578125" defaultRowHeight="15.75" x14ac:dyDescent="0.25"/>
  <cols>
    <col min="1" max="1" width="1.7109375" style="18" customWidth="1"/>
    <col min="2" max="2" width="5.7109375" style="18" customWidth="1"/>
    <col min="3" max="3" width="96.5703125" style="18" customWidth="1"/>
    <col min="4" max="4" width="19.5703125" style="20" customWidth="1"/>
    <col min="5" max="9" width="19.28515625" style="20" customWidth="1"/>
    <col min="10" max="10" width="19" style="128" customWidth="1"/>
    <col min="11" max="11" width="19.7109375" style="20" customWidth="1"/>
    <col min="12" max="12" width="16.28515625" style="18" customWidth="1"/>
    <col min="13" max="16384" width="11.42578125" style="18"/>
  </cols>
  <sheetData>
    <row r="1" spans="2:14" ht="21" customHeight="1" thickBot="1" x14ac:dyDescent="0.3">
      <c r="C1" s="19" t="s">
        <v>49</v>
      </c>
      <c r="F1" s="127"/>
      <c r="G1" s="127"/>
    </row>
    <row r="2" spans="2:14" ht="17.25" thickBot="1" x14ac:dyDescent="0.3">
      <c r="C2" s="223" t="s">
        <v>69</v>
      </c>
      <c r="D2" s="224"/>
      <c r="E2" s="129">
        <v>2023</v>
      </c>
      <c r="F2" s="130"/>
      <c r="G2" s="130"/>
    </row>
    <row r="3" spans="2:14" ht="16.5" thickBot="1" x14ac:dyDescent="0.3">
      <c r="C3" s="125"/>
      <c r="D3" s="131"/>
      <c r="G3" s="128"/>
      <c r="I3" s="18"/>
      <c r="J3" s="18"/>
      <c r="K3" s="18"/>
    </row>
    <row r="4" spans="2:14" ht="21.6" customHeight="1" thickBot="1" x14ac:dyDescent="0.3">
      <c r="B4" s="225" t="s">
        <v>4</v>
      </c>
      <c r="C4" s="34" t="s">
        <v>13</v>
      </c>
      <c r="D4" s="132">
        <v>2021</v>
      </c>
      <c r="E4" s="132">
        <v>2022</v>
      </c>
      <c r="F4" s="132">
        <v>2023</v>
      </c>
      <c r="G4" s="133">
        <v>2024</v>
      </c>
      <c r="H4" s="134">
        <v>2025</v>
      </c>
      <c r="I4" s="126">
        <v>2026</v>
      </c>
      <c r="J4" s="20"/>
      <c r="K4" s="135"/>
      <c r="L4" s="21"/>
      <c r="M4" s="21"/>
      <c r="N4" s="21"/>
    </row>
    <row r="5" spans="2:14" ht="16.149999999999999" customHeight="1" thickBot="1" x14ac:dyDescent="0.3">
      <c r="B5" s="226"/>
      <c r="C5" s="35" t="s">
        <v>56</v>
      </c>
      <c r="D5" s="148">
        <f>IF($E$2&gt;D$4,IPC!G8,'Equilibre prévisionnel'!C6)</f>
        <v>1.5539349254688251E-2</v>
      </c>
      <c r="E5" s="148">
        <f>IF($E$2&gt;E$4,IPC!H8,'Equilibre prévisionnel'!D6)</f>
        <v>5.3448969767753818E-2</v>
      </c>
      <c r="F5" s="148">
        <f>IF($E$2&gt;F$4,IPC!I8,'Equilibre prévisionnel'!E6)</f>
        <v>1.2E-2</v>
      </c>
      <c r="G5" s="148">
        <f>IF($E$2&gt;G$4,IPC!J8,'Equilibre prévisionnel'!F6)</f>
        <v>1.2999999999999999E-2</v>
      </c>
      <c r="H5" s="148">
        <f>IF($E$2&gt;H$4,IPC!K8,'Equilibre prévisionnel'!G6)</f>
        <v>1.2E-2</v>
      </c>
      <c r="I5" s="22"/>
      <c r="J5" s="20"/>
    </row>
    <row r="6" spans="2:14" ht="16.149999999999999" customHeight="1" thickBot="1" x14ac:dyDescent="0.3">
      <c r="B6" s="226"/>
      <c r="C6" s="123" t="s">
        <v>113</v>
      </c>
      <c r="D6" s="150">
        <f>1*(1+D5)</f>
        <v>1.0155393492546883</v>
      </c>
      <c r="E6" s="149">
        <f>D6*(1+E5)</f>
        <v>1.0698188812309666</v>
      </c>
      <c r="F6" s="149">
        <f t="shared" ref="F6:H6" si="0">E6*(1+F5)</f>
        <v>1.0826567078057381</v>
      </c>
      <c r="G6" s="149">
        <f t="shared" si="0"/>
        <v>1.0967312450072126</v>
      </c>
      <c r="H6" s="149">
        <f t="shared" si="0"/>
        <v>1.1098920199472992</v>
      </c>
      <c r="I6" s="157"/>
      <c r="J6" s="20"/>
    </row>
    <row r="7" spans="2:14" ht="10.9" customHeight="1" thickBot="1" x14ac:dyDescent="0.3">
      <c r="B7" s="112"/>
      <c r="C7" s="36"/>
      <c r="D7" s="37"/>
      <c r="E7" s="23"/>
      <c r="F7" s="23"/>
      <c r="G7" s="23"/>
      <c r="H7" s="38"/>
      <c r="J7" s="20"/>
    </row>
    <row r="8" spans="2:14" ht="17.25" thickBot="1" x14ac:dyDescent="0.3">
      <c r="B8" s="227" t="s">
        <v>14</v>
      </c>
      <c r="C8" s="39" t="s">
        <v>48</v>
      </c>
      <c r="D8" s="132"/>
      <c r="E8" s="132">
        <v>2022</v>
      </c>
      <c r="F8" s="132">
        <v>2023</v>
      </c>
      <c r="G8" s="133">
        <v>2024</v>
      </c>
      <c r="H8" s="134">
        <v>2025</v>
      </c>
      <c r="I8" s="120"/>
      <c r="J8" s="20"/>
    </row>
    <row r="9" spans="2:14" ht="16.149999999999999" customHeight="1" thickBot="1" x14ac:dyDescent="0.3">
      <c r="B9" s="228"/>
      <c r="C9" s="118" t="s">
        <v>15</v>
      </c>
      <c r="D9" s="119"/>
      <c r="E9" s="119"/>
      <c r="F9" s="119"/>
      <c r="G9" s="119"/>
      <c r="H9" s="119"/>
      <c r="J9" s="20"/>
    </row>
    <row r="10" spans="2:14" ht="16.149999999999999" customHeight="1" thickBot="1" x14ac:dyDescent="0.3">
      <c r="B10" s="228"/>
      <c r="C10" s="173" t="s">
        <v>78</v>
      </c>
      <c r="D10" s="158"/>
      <c r="E10" s="232">
        <f>('Equilibre prévisionnel'!D10)/'Equilibre prévisionnel'!D7*IF($E$2&gt;E$4,E6,'Equilibre prévisionnel'!D7)</f>
        <v>34842.165795643203</v>
      </c>
      <c r="F10" s="232">
        <f>('Equilibre prévisionnel'!E10)/'Equilibre prévisionnel'!E7*IF($E$2&gt;F$4,F6,'Equilibre prévisionnel'!E7)</f>
        <v>34758.739319941174</v>
      </c>
      <c r="G10" s="232">
        <f>('Equilibre prévisionnel'!F10)/'Equilibre prévisionnel'!F7*IF($E$2&gt;G$4,G6,'Equilibre prévisionnel'!F7)</f>
        <v>35688.612036754086</v>
      </c>
      <c r="H10" s="232">
        <f>('Equilibre prévisionnel'!G10)/'Equilibre prévisionnel'!G7*IF($E$2&gt;H$4,H6,'Equilibre prévisionnel'!G7)</f>
        <v>36549.694229031447</v>
      </c>
      <c r="I10" s="175"/>
      <c r="J10" s="138"/>
    </row>
    <row r="11" spans="2:14" ht="16.149999999999999" customHeight="1" thickBot="1" x14ac:dyDescent="0.3">
      <c r="B11" s="228"/>
      <c r="C11" s="173" t="s">
        <v>33</v>
      </c>
      <c r="D11" s="158"/>
      <c r="E11" s="232">
        <f>IF($E$2&gt;E$4,'Montants réalisés'!C6,'Equilibre prévisionnel'!D18)</f>
        <v>44212.527830294115</v>
      </c>
      <c r="F11" s="232">
        <f>IF($E$2&gt;F$4,'Montants réalisés'!D6,'Equilibre prévisionnel'!E18)</f>
        <v>45504.2450904</v>
      </c>
      <c r="G11" s="232">
        <f>IF($E$2&gt;G$4,'Montants réalisés'!E6,'Equilibre prévisionnel'!F18)</f>
        <v>47184.351880899994</v>
      </c>
      <c r="H11" s="232">
        <f>IF($E$2&gt;H$4,'Montants réalisés'!F6,'Equilibre prévisionnel'!G18)</f>
        <v>48540.265413200003</v>
      </c>
      <c r="I11" s="175"/>
      <c r="J11" s="138"/>
    </row>
    <row r="12" spans="2:14" ht="16.149999999999999" customHeight="1" thickBot="1" x14ac:dyDescent="0.3">
      <c r="B12" s="228"/>
      <c r="C12" s="145" t="s">
        <v>100</v>
      </c>
      <c r="D12" s="158"/>
      <c r="E12" s="232">
        <f>IF($E$2&gt;E$4,'Montants réalisés'!C7,'Equilibre prévisionnel'!D19)</f>
        <v>21777.676039999998</v>
      </c>
      <c r="F12" s="232">
        <f>IF($E$2&gt;F$4,'Montants réalisés'!D7,'Equilibre prévisionnel'!E19)</f>
        <v>18678.156959234693</v>
      </c>
      <c r="G12" s="232">
        <f>IF($E$2&gt;G$4,'Montants réalisés'!E7,'Equilibre prévisionnel'!F19)</f>
        <v>18313.579238183545</v>
      </c>
      <c r="H12" s="232">
        <f>IF($E$2&gt;H$4,'Montants réalisés'!F7,'Equilibre prévisionnel'!G19)</f>
        <v>18330.494928705895</v>
      </c>
      <c r="I12" s="159"/>
      <c r="J12" s="159"/>
      <c r="L12" s="160"/>
    </row>
    <row r="13" spans="2:14" ht="16.149999999999999" customHeight="1" thickBot="1" x14ac:dyDescent="0.3">
      <c r="B13" s="228"/>
      <c r="C13" s="196" t="s">
        <v>101</v>
      </c>
      <c r="D13" s="197"/>
      <c r="E13" s="233">
        <f>IF($E$2&gt;E$4,'Montants réalisés'!C8,'Equilibre prévisionnel'!D20)</f>
        <v>6564.5980399999999</v>
      </c>
      <c r="F13" s="233">
        <f>IF($E$2&gt;F$4,'Montants réalisés'!D8,'Equilibre prévisionnel'!E20)</f>
        <v>6056.40233844458</v>
      </c>
      <c r="G13" s="233">
        <f>IF($E$2&gt;G$4,'Montants réalisés'!E8,'Equilibre prévisionnel'!F20)</f>
        <v>6109.6160628968728</v>
      </c>
      <c r="H13" s="233">
        <f>IF($E$2&gt;H$4,'Montants réalisés'!F8,'Equilibre prévisionnel'!G20)</f>
        <v>6130.1250965828922</v>
      </c>
      <c r="I13" s="159"/>
      <c r="J13" s="159"/>
      <c r="L13" s="160"/>
    </row>
    <row r="14" spans="2:14" ht="16.149999999999999" customHeight="1" thickBot="1" x14ac:dyDescent="0.3">
      <c r="B14" s="228"/>
      <c r="C14" s="196" t="s">
        <v>102</v>
      </c>
      <c r="D14" s="197"/>
      <c r="E14" s="233">
        <f>IF($E$2&gt;E$4,'Montants réalisés'!C9,'Equilibre prévisionnel'!D21)</f>
        <v>15213.078</v>
      </c>
      <c r="F14" s="233">
        <f>IF($E$2&gt;F$4,'Montants réalisés'!D9,'Equilibre prévisionnel'!E21)</f>
        <v>12621.754620790114</v>
      </c>
      <c r="G14" s="233">
        <f>IF($E$2&gt;G$4,'Montants réalisés'!E9,'Equilibre prévisionnel'!F21)</f>
        <v>12203.963175286674</v>
      </c>
      <c r="H14" s="233">
        <f>IF($E$2&gt;H$4,'Montants réalisés'!F9,'Equilibre prévisionnel'!G21)</f>
        <v>12200.369832123004</v>
      </c>
      <c r="I14" s="24"/>
      <c r="J14" s="138"/>
    </row>
    <row r="15" spans="2:14" ht="16.149999999999999" customHeight="1" thickBot="1" x14ac:dyDescent="0.3">
      <c r="B15" s="228"/>
      <c r="C15" s="145" t="s">
        <v>103</v>
      </c>
      <c r="D15" s="158"/>
      <c r="E15" s="232">
        <f>IF($E$2&gt;E$4,'Montants réalisés'!C10,'Equilibre prévisionnel'!D22)</f>
        <v>119.58657000000001</v>
      </c>
      <c r="F15" s="232">
        <f>IF($E$2&gt;F$4,'Montants réalisés'!D10,'Equilibre prévisionnel'!E22)</f>
        <v>158.58859936032195</v>
      </c>
      <c r="G15" s="232">
        <f>IF($E$2&gt;G$4,'Montants réalisés'!E10,'Equilibre prévisionnel'!F22)</f>
        <v>162.56613470356447</v>
      </c>
      <c r="H15" s="232">
        <f>IF($E$2&gt;H$4,'Montants réalisés'!F10,'Equilibre prévisionnel'!G22)</f>
        <v>166.14649288494067</v>
      </c>
      <c r="I15" s="24"/>
      <c r="J15" s="138"/>
      <c r="L15" s="160"/>
    </row>
    <row r="16" spans="2:14" ht="16.149999999999999" customHeight="1" thickBot="1" x14ac:dyDescent="0.3">
      <c r="B16" s="228"/>
      <c r="C16" s="145" t="s">
        <v>104</v>
      </c>
      <c r="D16" s="158"/>
      <c r="E16" s="232">
        <f>IF($E$2&gt;E$4,'Montants réalisés'!C11,'Equilibre prévisionnel'!D23)</f>
        <v>1254.6575</v>
      </c>
      <c r="F16" s="232">
        <f>IF($E$2&gt;F$4,'Montants réalisés'!D11,'Equilibre prévisionnel'!E23)</f>
        <v>0</v>
      </c>
      <c r="G16" s="232">
        <f>IF($E$2&gt;G$4,'Montants réalisés'!E11,'Equilibre prévisionnel'!F23)</f>
        <v>0</v>
      </c>
      <c r="H16" s="232">
        <f>IF($E$2&gt;H$4,'Montants réalisés'!F11,'Equilibre prévisionnel'!G23)</f>
        <v>0</v>
      </c>
      <c r="I16" s="24"/>
      <c r="J16" s="138"/>
    </row>
    <row r="17" spans="2:10" ht="16.149999999999999" customHeight="1" thickBot="1" x14ac:dyDescent="0.3">
      <c r="B17" s="228"/>
      <c r="C17" s="145" t="s">
        <v>105</v>
      </c>
      <c r="D17" s="158"/>
      <c r="E17" s="232">
        <f>IF($E$2&gt;E$4,'Montants réalisés'!C12,'Equilibre prévisionnel'!D24)</f>
        <v>0</v>
      </c>
      <c r="F17" s="232">
        <f>IF($E$2&gt;F$4,'Montants réalisés'!D12,'Equilibre prévisionnel'!E24)</f>
        <v>0</v>
      </c>
      <c r="G17" s="232">
        <f>IF($E$2&gt;G$4,'Montants réalisés'!E12,'Equilibre prévisionnel'!F24)</f>
        <v>0</v>
      </c>
      <c r="H17" s="232">
        <f>IF($E$2&gt;H$4,'Montants réalisés'!F12,'Equilibre prévisionnel'!G24)</f>
        <v>0</v>
      </c>
      <c r="I17" s="24"/>
      <c r="J17" s="138"/>
    </row>
    <row r="18" spans="2:10" ht="16.149999999999999" customHeight="1" thickBot="1" x14ac:dyDescent="0.3">
      <c r="B18" s="228"/>
      <c r="C18" s="173" t="s">
        <v>106</v>
      </c>
      <c r="D18" s="158"/>
      <c r="E18" s="232">
        <f>IF($E$2&gt;E$4,'Montants réalisés'!C13,'Equilibre prévisionnel'!D25)</f>
        <v>0</v>
      </c>
      <c r="F18" s="232">
        <f>IF($E$2&gt;F$4,'Montants réalisés'!D13,'Equilibre prévisionnel'!E25)</f>
        <v>0</v>
      </c>
      <c r="G18" s="232">
        <f>IF($E$2&gt;G$4,'Montants réalisés'!E13,'Equilibre prévisionnel'!F25)</f>
        <v>0</v>
      </c>
      <c r="H18" s="232">
        <f>IF($E$2&gt;H$4,'Montants réalisés'!F13,'Equilibre prévisionnel'!G25)</f>
        <v>0</v>
      </c>
      <c r="I18" s="24"/>
      <c r="J18" s="144"/>
    </row>
    <row r="19" spans="2:10" ht="29.25" customHeight="1" thickBot="1" x14ac:dyDescent="0.3">
      <c r="B19" s="228"/>
      <c r="C19" s="145" t="s">
        <v>34</v>
      </c>
      <c r="D19" s="158"/>
      <c r="E19" s="232">
        <f>IF($E$2&gt;E$4,'Montants réalisés'!C14,'Equilibre prévisionnel'!D26)</f>
        <v>0</v>
      </c>
      <c r="F19" s="232">
        <f>IF($E$2&gt;F$4,'Montants réalisés'!D14,'Equilibre prévisionnel'!E26)</f>
        <v>0</v>
      </c>
      <c r="G19" s="232">
        <f>IF($E$2&gt;G$4,'Montants réalisés'!E14,'Equilibre prévisionnel'!F26)</f>
        <v>0</v>
      </c>
      <c r="H19" s="232">
        <f>IF($E$2&gt;H$4,'Montants réalisés'!F14,'Equilibre prévisionnel'!G26)</f>
        <v>0</v>
      </c>
      <c r="I19" s="24"/>
      <c r="J19" s="30"/>
    </row>
    <row r="20" spans="2:10" ht="16.5" thickBot="1" x14ac:dyDescent="0.3">
      <c r="B20" s="228"/>
      <c r="C20" s="173" t="s">
        <v>107</v>
      </c>
      <c r="D20" s="158"/>
      <c r="E20" s="232">
        <f>IF($E$2&gt;E$4,'Montants réalisés'!C15,'Equilibre prévisionnel'!D27)</f>
        <v>0</v>
      </c>
      <c r="F20" s="232">
        <f>IF($E$2&gt;F$4,'Montants réalisés'!D15,'Equilibre prévisionnel'!E27)</f>
        <v>0</v>
      </c>
      <c r="G20" s="232">
        <f>IF($E$2&gt;G$4,'Montants réalisés'!E15,'Equilibre prévisionnel'!F27)</f>
        <v>0</v>
      </c>
      <c r="H20" s="232">
        <f>IF($E$2&gt;H$4,'Montants réalisés'!F15,'Equilibre prévisionnel'!G27)</f>
        <v>0</v>
      </c>
      <c r="I20" s="24"/>
      <c r="J20" s="30"/>
    </row>
    <row r="21" spans="2:10" ht="16.149999999999999" customHeight="1" thickBot="1" x14ac:dyDescent="0.3">
      <c r="B21" s="228"/>
      <c r="C21" s="118" t="s">
        <v>16</v>
      </c>
      <c r="D21" s="162"/>
      <c r="E21" s="234"/>
      <c r="F21" s="234"/>
      <c r="G21" s="234"/>
      <c r="H21" s="234"/>
      <c r="I21" s="25"/>
      <c r="J21" s="138"/>
    </row>
    <row r="22" spans="2:10" ht="16.149999999999999" customHeight="1" thickBot="1" x14ac:dyDescent="0.3">
      <c r="B22" s="228"/>
      <c r="C22" s="146" t="s">
        <v>36</v>
      </c>
      <c r="D22" s="158"/>
      <c r="E22" s="235">
        <f>IF($E$2&gt;E$4,'Montants réalisés'!C17,'Equilibre prévisionnel'!D29)</f>
        <v>4578.4608100000005</v>
      </c>
      <c r="F22" s="235">
        <f>IF($E$2&gt;F$4,'Montants réalisés'!D17,'Equilibre prévisionnel'!E29)</f>
        <v>3760.7729775670678</v>
      </c>
      <c r="G22" s="235">
        <f>IF($E$2&gt;G$4,'Montants réalisés'!E17,'Equilibre prévisionnel'!F29)</f>
        <v>3760.7729775670678</v>
      </c>
      <c r="H22" s="235">
        <f>IF($E$2&gt;H$4,'Montants réalisés'!F17,'Equilibre prévisionnel'!G29)</f>
        <v>3760.7729775670678</v>
      </c>
      <c r="I22" s="22"/>
      <c r="J22" s="30"/>
    </row>
    <row r="23" spans="2:10" ht="16.149999999999999" customHeight="1" thickBot="1" x14ac:dyDescent="0.3">
      <c r="B23" s="228"/>
      <c r="C23" s="146" t="s">
        <v>37</v>
      </c>
      <c r="D23" s="158"/>
      <c r="E23" s="235">
        <f>IF($E$2&gt;E$4,'Montants réalisés'!C18,'Equilibre prévisionnel'!D30)</f>
        <v>0</v>
      </c>
      <c r="F23" s="235">
        <f>IF($E$2&gt;F$4,'Montants réalisés'!D18,'Equilibre prévisionnel'!E30)</f>
        <v>0</v>
      </c>
      <c r="G23" s="235">
        <f>IF($E$2&gt;G$4,'Montants réalisés'!E18,'Equilibre prévisionnel'!F30)</f>
        <v>0</v>
      </c>
      <c r="H23" s="235">
        <f>IF($E$2&gt;H$4,'Montants réalisés'!F18,'Equilibre prévisionnel'!G30)</f>
        <v>0</v>
      </c>
      <c r="I23" s="22"/>
      <c r="J23" s="30"/>
    </row>
    <row r="24" spans="2:10" ht="16.149999999999999" customHeight="1" thickBot="1" x14ac:dyDescent="0.3">
      <c r="B24" s="228"/>
      <c r="C24" s="146" t="s">
        <v>108</v>
      </c>
      <c r="D24" s="158"/>
      <c r="E24" s="235">
        <f>IF($E$2&gt;E$4,'Montants réalisés'!C19,'Equilibre prévisionnel'!D31)</f>
        <v>16.16</v>
      </c>
      <c r="F24" s="235">
        <f>IF($E$2&gt;F$4,'Montants réalisés'!D19,'Equilibre prévisionnel'!E31)</f>
        <v>0</v>
      </c>
      <c r="G24" s="235">
        <f>IF($E$2&gt;G$4,'Montants réalisés'!E19,'Equilibre prévisionnel'!F31)</f>
        <v>0</v>
      </c>
      <c r="H24" s="235">
        <f>IF($E$2&gt;H$4,'Montants réalisés'!F19,'Equilibre prévisionnel'!G31)</f>
        <v>0</v>
      </c>
      <c r="I24" s="24"/>
      <c r="J24" s="26"/>
    </row>
    <row r="25" spans="2:10" ht="16.149999999999999" customHeight="1" thickBot="1" x14ac:dyDescent="0.3">
      <c r="B25" s="228"/>
      <c r="C25" s="118" t="s">
        <v>17</v>
      </c>
      <c r="D25" s="162"/>
      <c r="E25" s="234"/>
      <c r="F25" s="234"/>
      <c r="G25" s="234"/>
      <c r="H25" s="234"/>
      <c r="I25" s="24"/>
      <c r="J25" s="26"/>
    </row>
    <row r="26" spans="2:10" ht="16.149999999999999" customHeight="1" thickBot="1" x14ac:dyDescent="0.3">
      <c r="B26" s="228"/>
      <c r="C26" s="146" t="s">
        <v>39</v>
      </c>
      <c r="D26" s="158"/>
      <c r="E26" s="235">
        <f>IF($E$2&gt;E$4,'Montants réalisés'!C21,'Equilibre prévisionnel'!D33)</f>
        <v>-20.110601499003199</v>
      </c>
      <c r="F26" s="235">
        <f>IF($E$2&gt;F$4,'Montants réalisés'!D21,'Equilibre prévisionnel'!E33)</f>
        <v>0</v>
      </c>
      <c r="G26" s="235">
        <f>IF($E$2&gt;G$4,'Montants réalisés'!E21,'Equilibre prévisionnel'!F33)</f>
        <v>0</v>
      </c>
      <c r="H26" s="235">
        <f>IF($E$2&gt;H$4,'Montants réalisés'!F21,'Equilibre prévisionnel'!G33)</f>
        <v>0</v>
      </c>
      <c r="I26" s="24"/>
      <c r="J26" s="138"/>
    </row>
    <row r="27" spans="2:10" ht="16.149999999999999" customHeight="1" thickBot="1" x14ac:dyDescent="0.3">
      <c r="B27" s="228"/>
      <c r="C27" s="146" t="s">
        <v>109</v>
      </c>
      <c r="D27" s="158"/>
      <c r="E27" s="235">
        <f>IF($E$2&gt;E$4,'Montants réalisés'!C22,'Equilibre prévisionnel'!D34)</f>
        <v>120</v>
      </c>
      <c r="F27" s="235">
        <f>IF($E$2&gt;F$4,'Montants réalisés'!D22,'Equilibre prévisionnel'!E34)</f>
        <v>0</v>
      </c>
      <c r="G27" s="235">
        <f>IF($E$2&gt;G$4,'Montants réalisés'!E22,'Equilibre prévisionnel'!F34)</f>
        <v>0</v>
      </c>
      <c r="H27" s="235">
        <f>IF($E$2&gt;H$4,'Montants réalisés'!F22,'Equilibre prévisionnel'!G34)</f>
        <v>0</v>
      </c>
      <c r="I27" s="27"/>
      <c r="J27" s="138"/>
    </row>
    <row r="28" spans="2:10" ht="16.149999999999999" customHeight="1" thickBot="1" x14ac:dyDescent="0.3">
      <c r="B28" s="228"/>
      <c r="C28" s="146" t="s">
        <v>63</v>
      </c>
      <c r="D28" s="158"/>
      <c r="E28" s="235">
        <f>IF($E$2&gt;E$4,'Montants réalisés'!C23,'Equilibre prévisionnel'!D35)</f>
        <v>70.342566128315099</v>
      </c>
      <c r="F28" s="235">
        <f>IF($E$2&gt;F$4,'Montants réalisés'!D23,'Equilibre prévisionnel'!E35)</f>
        <v>0</v>
      </c>
      <c r="G28" s="235">
        <f>IF($E$2&gt;G$4,'Montants réalisés'!E23,'Equilibre prévisionnel'!F35)</f>
        <v>0</v>
      </c>
      <c r="H28" s="235">
        <f>IF($E$2&gt;H$4,'Montants réalisés'!F23,'Equilibre prévisionnel'!G35)</f>
        <v>0</v>
      </c>
      <c r="I28" s="27"/>
      <c r="J28" s="138"/>
    </row>
    <row r="29" spans="2:10" ht="16.149999999999999" customHeight="1" thickBot="1" x14ac:dyDescent="0.3">
      <c r="B29" s="228"/>
      <c r="C29" s="146" t="s">
        <v>64</v>
      </c>
      <c r="D29" s="158"/>
      <c r="E29" s="235">
        <f>IF($E$2&gt;E$4,'Montants réalisés'!C24,'Equilibre prévisionnel'!D36)</f>
        <v>34.637270603826174</v>
      </c>
      <c r="F29" s="235">
        <f>IF($E$2&gt;F$4,'Montants réalisés'!D24,'Equilibre prévisionnel'!E36)</f>
        <v>0</v>
      </c>
      <c r="G29" s="235">
        <f>IF($E$2&gt;G$4,'Montants réalisés'!E24,'Equilibre prévisionnel'!F36)</f>
        <v>0</v>
      </c>
      <c r="H29" s="235">
        <f>IF($E$2&gt;H$4,'Montants réalisés'!F24,'Equilibre prévisionnel'!G36)</f>
        <v>0</v>
      </c>
      <c r="I29" s="27"/>
      <c r="J29" s="138"/>
    </row>
    <row r="30" spans="2:10" ht="15.75" customHeight="1" thickBot="1" x14ac:dyDescent="0.3">
      <c r="B30" s="228"/>
      <c r="C30" s="146" t="s">
        <v>110</v>
      </c>
      <c r="D30" s="158"/>
      <c r="E30" s="235">
        <f>IF($E$2&gt;E$4,'Montants réalisés'!C25,'Equilibre prévisionnel'!D37)</f>
        <v>0</v>
      </c>
      <c r="F30" s="235">
        <f>IF($E$2&gt;F$4,'Montants réalisés'!D25,'Equilibre prévisionnel'!E37)</f>
        <v>0</v>
      </c>
      <c r="G30" s="235">
        <f>IF($E$2&gt;G$4,'Montants réalisés'!E25,'Equilibre prévisionnel'!F37)</f>
        <v>0</v>
      </c>
      <c r="H30" s="235">
        <f>IF($E$2&gt;H$4,'Montants réalisés'!F25,'Equilibre prévisionnel'!G37)</f>
        <v>0</v>
      </c>
      <c r="I30" s="27"/>
      <c r="J30" s="138"/>
    </row>
    <row r="31" spans="2:10" ht="16.149999999999999" customHeight="1" thickBot="1" x14ac:dyDescent="0.3">
      <c r="B31" s="229"/>
      <c r="C31" s="147" t="s">
        <v>111</v>
      </c>
      <c r="D31" s="158"/>
      <c r="E31" s="203"/>
      <c r="F31" s="203"/>
      <c r="G31" s="203"/>
      <c r="H31" s="235">
        <f>IF($E$2&gt;H$4,'Montants réalisés'!F26,'Equilibre prévisionnel'!G38)</f>
        <v>0</v>
      </c>
      <c r="I31" s="27"/>
      <c r="J31" s="138"/>
    </row>
    <row r="32" spans="2:10" ht="16.149999999999999" customHeight="1" thickBot="1" x14ac:dyDescent="0.3">
      <c r="B32" s="229"/>
      <c r="C32" s="124"/>
      <c r="D32" s="163"/>
      <c r="E32" s="236"/>
      <c r="F32" s="236"/>
      <c r="G32" s="236"/>
      <c r="H32" s="236"/>
      <c r="I32" s="27"/>
      <c r="J32" s="20"/>
    </row>
    <row r="33" spans="2:11" ht="16.149999999999999" customHeight="1" thickBot="1" x14ac:dyDescent="0.3">
      <c r="B33" s="228"/>
      <c r="C33" s="31" t="s">
        <v>54</v>
      </c>
      <c r="D33" s="158"/>
      <c r="E33" s="198">
        <f>E10+E11+E12+E15+E16+E17+E18+E19+E20-E22-E23-E24+E26+E27+E28+E29+E30</f>
        <v>97816.862161170444</v>
      </c>
      <c r="F33" s="198">
        <f t="shared" ref="F33:G33" si="1">F10+F11+F12+F15+F16+F17+F18+F19+F20-F22-F23-F24+F26+F27+F28+F29+F30</f>
        <v>95338.956991369108</v>
      </c>
      <c r="G33" s="198">
        <f t="shared" si="1"/>
        <v>97588.336312974119</v>
      </c>
      <c r="H33" s="198">
        <f>H10+H11+H12+H15+H16+H17+H18+H19+H20-H22-H23-H24+H26+H27+H28+H29+H30</f>
        <v>99825.82808625522</v>
      </c>
      <c r="J33" s="138"/>
      <c r="K33" s="138"/>
    </row>
    <row r="34" spans="2:11" ht="10.9" customHeight="1" thickBot="1" x14ac:dyDescent="0.3">
      <c r="B34" s="113"/>
      <c r="C34" s="28"/>
      <c r="D34" s="29"/>
      <c r="E34" s="237"/>
      <c r="F34" s="237"/>
      <c r="G34" s="237"/>
      <c r="H34" s="237" t="s">
        <v>18</v>
      </c>
      <c r="J34" s="20"/>
    </row>
    <row r="35" spans="2:11" ht="21.6" customHeight="1" thickBot="1" x14ac:dyDescent="0.3">
      <c r="B35" s="230" t="s">
        <v>65</v>
      </c>
      <c r="C35" s="34" t="s">
        <v>67</v>
      </c>
      <c r="D35" s="132"/>
      <c r="E35" s="238">
        <f>E8</f>
        <v>2022</v>
      </c>
      <c r="F35" s="238">
        <f t="shared" ref="F35:H35" si="2">F8</f>
        <v>2023</v>
      </c>
      <c r="G35" s="238">
        <f t="shared" si="2"/>
        <v>2024</v>
      </c>
      <c r="H35" s="238">
        <f t="shared" si="2"/>
        <v>2025</v>
      </c>
      <c r="I35" s="134">
        <v>2026</v>
      </c>
      <c r="J35" s="20"/>
    </row>
    <row r="36" spans="2:11" ht="17.100000000000001" customHeight="1" thickBot="1" x14ac:dyDescent="0.3">
      <c r="B36" s="231"/>
      <c r="C36" s="31" t="s">
        <v>85</v>
      </c>
      <c r="D36" s="33"/>
      <c r="E36" s="198">
        <f>E33</f>
        <v>97816.862161170444</v>
      </c>
      <c r="F36" s="198">
        <f>F33</f>
        <v>95338.956991369108</v>
      </c>
      <c r="G36" s="198">
        <f>G33</f>
        <v>97588.336312974119</v>
      </c>
      <c r="H36" s="198">
        <f>H33</f>
        <v>99825.82808625522</v>
      </c>
      <c r="J36" s="20"/>
    </row>
    <row r="37" spans="2:11" ht="16.5" thickBot="1" x14ac:dyDescent="0.3">
      <c r="B37" s="231"/>
      <c r="C37" s="31" t="s">
        <v>115</v>
      </c>
      <c r="D37" s="33"/>
      <c r="E37" s="198">
        <f>IF($E$2&gt;E$4,'Montants réalisés'!C29,"-")</f>
        <v>75284.372289999999</v>
      </c>
      <c r="F37" s="198" t="str">
        <f>IF($E$2&gt;F$4,'Montants réalisés'!D29,"-")</f>
        <v>-</v>
      </c>
      <c r="G37" s="198" t="str">
        <f>IF($E$2&gt;G$4,'Montants réalisés'!E29,"-")</f>
        <v>-</v>
      </c>
      <c r="H37" s="198" t="str">
        <f>IF($E$2&gt;H$4,'Montants réalisés'!F29,"-")</f>
        <v>-</v>
      </c>
      <c r="J37" s="20"/>
    </row>
    <row r="38" spans="2:11" ht="16.5" thickBot="1" x14ac:dyDescent="0.3">
      <c r="B38" s="231"/>
      <c r="C38" s="161" t="s">
        <v>70</v>
      </c>
      <c r="D38" s="33"/>
      <c r="E38" s="203"/>
      <c r="F38" s="203"/>
      <c r="G38" s="203"/>
      <c r="H38" s="199">
        <f>H31</f>
        <v>0</v>
      </c>
      <c r="J38" s="20"/>
    </row>
    <row r="39" spans="2:11" ht="16.5" thickBot="1" x14ac:dyDescent="0.3">
      <c r="B39" s="231"/>
      <c r="C39" s="31" t="s">
        <v>84</v>
      </c>
      <c r="D39" s="33"/>
      <c r="E39" s="198">
        <v>16634.822255678901</v>
      </c>
      <c r="F39" s="198">
        <v>18335.544436992408</v>
      </c>
      <c r="G39" s="198">
        <v>19887.700972580235</v>
      </c>
      <c r="H39" s="198">
        <v>22449.237483873905</v>
      </c>
      <c r="I39" s="32" t="s">
        <v>29</v>
      </c>
      <c r="J39" s="20"/>
    </row>
    <row r="40" spans="2:11" ht="32.25" thickBot="1" x14ac:dyDescent="0.3">
      <c r="B40" s="231"/>
      <c r="C40" s="31" t="s">
        <v>66</v>
      </c>
      <c r="D40" s="33"/>
      <c r="E40" s="203"/>
      <c r="F40" s="198">
        <f>IF($E$2&gt;=F$4,E36-(E37+E39),"-")</f>
        <v>5897.6676154915476</v>
      </c>
      <c r="G40" s="198" t="str">
        <f t="shared" ref="G40" si="3">IF($E$2&gt;=G$4,F36-(F37+F39),"-")</f>
        <v>-</v>
      </c>
      <c r="H40" s="198" t="str">
        <f>IF($E$2&gt;=H$4,G36-(G37+G39),"-")</f>
        <v>-</v>
      </c>
      <c r="I40" s="32" t="str">
        <f>IF($E$2&gt;=I$4,H36-(H37+H39)+H38,"-")</f>
        <v>-</v>
      </c>
      <c r="J40" s="20"/>
    </row>
    <row r="41" spans="2:11" ht="13.9" customHeight="1" thickBot="1" x14ac:dyDescent="0.3">
      <c r="B41" s="231"/>
      <c r="C41" s="31" t="s">
        <v>114</v>
      </c>
      <c r="D41" s="33"/>
      <c r="E41" s="203"/>
      <c r="F41" s="200">
        <f>IF($E$2&gt;=F$4,F39+F40,"-")</f>
        <v>24233.212052483956</v>
      </c>
      <c r="G41" s="200" t="str">
        <f t="shared" ref="G41:I41" si="4">IF($E$2&gt;=G$4,G39+G40,"-")</f>
        <v>-</v>
      </c>
      <c r="H41" s="200" t="str">
        <f t="shared" si="4"/>
        <v>-</v>
      </c>
      <c r="I41" s="32" t="str">
        <f t="shared" si="4"/>
        <v>-</v>
      </c>
      <c r="J41" s="20"/>
      <c r="K41" s="136"/>
    </row>
    <row r="43" spans="2:11" x14ac:dyDescent="0.25">
      <c r="F43" s="20" t="s">
        <v>18</v>
      </c>
    </row>
    <row r="44" spans="2:11" ht="13.9" customHeight="1" x14ac:dyDescent="0.25">
      <c r="F44" s="138"/>
      <c r="J44" s="20"/>
      <c r="K44" s="137"/>
    </row>
    <row r="45" spans="2:11" x14ac:dyDescent="0.25">
      <c r="F45" s="138"/>
    </row>
  </sheetData>
  <mergeCells count="4">
    <mergeCell ref="C2:D2"/>
    <mergeCell ref="B4:B6"/>
    <mergeCell ref="B8:B33"/>
    <mergeCell ref="B35:B41"/>
  </mergeCells>
  <conditionalFormatting sqref="E6 F6:H7 F9:H9 F21:H21 F25:H25 F32:H32 F34:H34">
    <cfRule type="expression" dxfId="18" priority="65">
      <formula>$E$2=2018</formula>
    </cfRule>
  </conditionalFormatting>
  <conditionalFormatting sqref="E39:I39">
    <cfRule type="expression" dxfId="17" priority="14">
      <formula>$E$2=2019</formula>
    </cfRule>
    <cfRule type="expression" dxfId="16" priority="15">
      <formula>$E$2=2018</formula>
    </cfRule>
  </conditionalFormatting>
  <conditionalFormatting sqref="F6:H7 F9:H9 F21:H21 F25:H25 F32:H32 F34:H34">
    <cfRule type="expression" dxfId="15" priority="64">
      <formula>$E$2=2019</formula>
    </cfRule>
  </conditionalFormatting>
  <conditionalFormatting sqref="F36:H36">
    <cfRule type="expression" dxfId="14" priority="20">
      <formula>$E$2=2019</formula>
    </cfRule>
    <cfRule type="expression" dxfId="13" priority="21">
      <formula>$E$2=2018</formula>
    </cfRule>
  </conditionalFormatting>
  <conditionalFormatting sqref="F40:I40">
    <cfRule type="expression" dxfId="12" priority="8">
      <formula>$E$2=2019</formula>
    </cfRule>
    <cfRule type="expression" dxfId="11" priority="9">
      <formula>$E$2=2018</formula>
    </cfRule>
  </conditionalFormatting>
  <conditionalFormatting sqref="G6:H7 G9:H9 G21:H21 G25:H25 G32:H32 G34:H34">
    <cfRule type="expression" dxfId="10" priority="63">
      <formula>$E$2=2020</formula>
    </cfRule>
  </conditionalFormatting>
  <conditionalFormatting sqref="G36:H36">
    <cfRule type="expression" dxfId="9" priority="19">
      <formula>$E$2=2020</formula>
    </cfRule>
  </conditionalFormatting>
  <conditionalFormatting sqref="G39:I40">
    <cfRule type="expression" dxfId="8" priority="7">
      <formula>$E$2=2020</formula>
    </cfRule>
  </conditionalFormatting>
  <conditionalFormatting sqref="H6:H7 H9 H21 H25 H32 H34">
    <cfRule type="expression" dxfId="7" priority="66">
      <formula>$E$2=2021</formula>
    </cfRule>
  </conditionalFormatting>
  <conditionalFormatting sqref="H36">
    <cfRule type="expression" dxfId="6" priority="22">
      <formula>$E$2=2021</formula>
    </cfRule>
  </conditionalFormatting>
  <conditionalFormatting sqref="H38">
    <cfRule type="expression" dxfId="5" priority="16">
      <formula>$E$2=2020</formula>
    </cfRule>
    <cfRule type="expression" dxfId="4" priority="17">
      <formula>$E$2=2019</formula>
    </cfRule>
    <cfRule type="expression" dxfId="3" priority="18">
      <formula>$E$2=2018</formula>
    </cfRule>
  </conditionalFormatting>
  <conditionalFormatting sqref="I41">
    <cfRule type="expression" dxfId="2" priority="1">
      <formula>$E$2=2020</formula>
    </cfRule>
    <cfRule type="expression" dxfId="1" priority="2">
      <formula>$E$2=2019</formula>
    </cfRule>
    <cfRule type="expression" dxfId="0" priority="3">
      <formula>$E$2=2018</formula>
    </cfRule>
  </conditionalFormatting>
  <dataValidations count="1">
    <dataValidation type="list" allowBlank="1" showInputMessage="1" showErrorMessage="1" sqref="E2" xr:uid="{00000000-0002-0000-0400-000000000000}">
      <formula1>"2023,2024,2025,2026"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NOTICE</vt:lpstr>
      <vt:lpstr>Equilibre prévisionnel</vt:lpstr>
      <vt:lpstr>IPC</vt:lpstr>
      <vt:lpstr>Montants réalisés</vt:lpstr>
      <vt:lpstr>CRCP &amp; évolutions</vt:lpstr>
      <vt:lpstr>'Montants réalisés'!Zone_d_impression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2023-07-25T12:40:41Z</dcterms:modified>
</cp:coreProperties>
</file>