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filterPrivacy="1" defaultThemeVersion="124226"/>
  <xr:revisionPtr revIDLastSave="0" documentId="13_ncr:1_{4B3126F9-DDAC-40F5-AD2D-9C99099D6AF3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NOTICE" sheetId="4" r:id="rId1"/>
    <sheet name="Equilibre prévisionnel" sheetId="17" r:id="rId2"/>
    <sheet name="IPC" sheetId="16" r:id="rId3"/>
    <sheet name="Montants réalisés" sheetId="18" r:id="rId4"/>
    <sheet name="CRCP &amp; évolutions" sheetId="5" r:id="rId5"/>
  </sheets>
  <externalReferences>
    <externalReference r:id="rId6"/>
  </externalReferences>
  <definedNames>
    <definedName name="solver_adj" localSheetId="4" hidden="1">'CRCP &amp; évolutions'!#REF!</definedName>
    <definedName name="solver_cvg" localSheetId="4" hidden="1">0.0001</definedName>
    <definedName name="solver_drv" localSheetId="4" hidden="1">1</definedName>
    <definedName name="solver_eng" localSheetId="4" hidden="1">1</definedName>
    <definedName name="solver_est" localSheetId="4" hidden="1">1</definedName>
    <definedName name="solver_itr" localSheetId="4" hidden="1">2147483647</definedName>
    <definedName name="solver_mip" localSheetId="4" hidden="1">2147483647</definedName>
    <definedName name="solver_mni" localSheetId="4" hidden="1">30</definedName>
    <definedName name="solver_mrt" localSheetId="4" hidden="1">0.075</definedName>
    <definedName name="solver_msl" localSheetId="4" hidden="1">2</definedName>
    <definedName name="solver_neg" localSheetId="4" hidden="1">1</definedName>
    <definedName name="solver_nod" localSheetId="4" hidden="1">2147483647</definedName>
    <definedName name="solver_num" localSheetId="4" hidden="1">0</definedName>
    <definedName name="solver_nwt" localSheetId="4" hidden="1">1</definedName>
    <definedName name="solver_opt" localSheetId="4" hidden="1">'CRCP &amp; évolutions'!#REF!</definedName>
    <definedName name="solver_pre" localSheetId="4" hidden="1">0.000001</definedName>
    <definedName name="solver_rbv" localSheetId="4" hidden="1">1</definedName>
    <definedName name="solver_rlx" localSheetId="4" hidden="1">2</definedName>
    <definedName name="solver_rsd" localSheetId="4" hidden="1">0</definedName>
    <definedName name="solver_scl" localSheetId="4" hidden="1">1</definedName>
    <definedName name="solver_sho" localSheetId="4" hidden="1">2</definedName>
    <definedName name="solver_ssz" localSheetId="4" hidden="1">100</definedName>
    <definedName name="solver_tim" localSheetId="4" hidden="1">2147483647</definedName>
    <definedName name="solver_tol" localSheetId="4" hidden="1">0.01</definedName>
    <definedName name="solver_typ" localSheetId="4" hidden="1">3</definedName>
    <definedName name="solver_val" localSheetId="4" hidden="1">0</definedName>
    <definedName name="solver_ver" localSheetId="4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5" l="1"/>
  <c r="G10" i="5"/>
  <c r="F10" i="5"/>
  <c r="E10" i="5"/>
  <c r="H21" i="17"/>
  <c r="H22" i="17"/>
  <c r="H15" i="17"/>
  <c r="G30" i="5" l="1"/>
  <c r="H30" i="5"/>
  <c r="I30" i="5"/>
  <c r="G29" i="5"/>
  <c r="H29" i="5"/>
  <c r="I29" i="5"/>
  <c r="F27" i="5"/>
  <c r="G27" i="5"/>
  <c r="H27" i="5"/>
  <c r="E27" i="5"/>
  <c r="H25" i="5"/>
  <c r="G25" i="5"/>
  <c r="F25" i="5"/>
  <c r="E25" i="5"/>
  <c r="F22" i="5"/>
  <c r="H22" i="5"/>
  <c r="H16" i="5"/>
  <c r="E18" i="5"/>
  <c r="F18" i="5"/>
  <c r="G18" i="5"/>
  <c r="H18" i="5"/>
  <c r="E15" i="5"/>
  <c r="F15" i="5"/>
  <c r="G15" i="5"/>
  <c r="H15" i="5"/>
  <c r="E5" i="5"/>
  <c r="F5" i="5"/>
  <c r="G5" i="5"/>
  <c r="H5" i="5"/>
  <c r="D5" i="5"/>
  <c r="D6" i="5" s="1"/>
  <c r="D14" i="18"/>
  <c r="F20" i="5" s="1"/>
  <c r="E14" i="18"/>
  <c r="G20" i="5" s="1"/>
  <c r="F14" i="18"/>
  <c r="H20" i="5" s="1"/>
  <c r="E20" i="5"/>
  <c r="E12" i="5"/>
  <c r="D7" i="18"/>
  <c r="F12" i="5" s="1"/>
  <c r="E7" i="18"/>
  <c r="G12" i="5" s="1"/>
  <c r="F7" i="18"/>
  <c r="H12" i="5" s="1"/>
  <c r="E13" i="5"/>
  <c r="D8" i="18"/>
  <c r="F13" i="5" s="1"/>
  <c r="E8" i="18"/>
  <c r="G13" i="5" s="1"/>
  <c r="F8" i="18"/>
  <c r="H13" i="5" s="1"/>
  <c r="E14" i="5"/>
  <c r="D9" i="18"/>
  <c r="F14" i="5" s="1"/>
  <c r="E9" i="18"/>
  <c r="G14" i="5" s="1"/>
  <c r="F9" i="18"/>
  <c r="H14" i="5" s="1"/>
  <c r="E16" i="5"/>
  <c r="D11" i="18"/>
  <c r="F16" i="5" s="1"/>
  <c r="E11" i="18"/>
  <c r="G16" i="5" s="1"/>
  <c r="F11" i="18"/>
  <c r="E17" i="5"/>
  <c r="D12" i="18"/>
  <c r="F17" i="5" s="1"/>
  <c r="E12" i="18"/>
  <c r="G17" i="5" s="1"/>
  <c r="F12" i="18"/>
  <c r="H17" i="5" s="1"/>
  <c r="D6" i="18"/>
  <c r="F11" i="5" s="1"/>
  <c r="E6" i="18"/>
  <c r="G11" i="5" s="1"/>
  <c r="F6" i="18"/>
  <c r="H11" i="5" s="1"/>
  <c r="E11" i="5"/>
  <c r="D19" i="18"/>
  <c r="E19" i="18"/>
  <c r="F19" i="18"/>
  <c r="F18" i="18"/>
  <c r="E18" i="18"/>
  <c r="D18" i="18"/>
  <c r="C18" i="18"/>
  <c r="F16" i="18"/>
  <c r="E16" i="18"/>
  <c r="G22" i="5" s="1"/>
  <c r="D16" i="18"/>
  <c r="E22" i="5"/>
  <c r="F15" i="18"/>
  <c r="H21" i="5" s="1"/>
  <c r="E15" i="18"/>
  <c r="G21" i="5" s="1"/>
  <c r="D15" i="18"/>
  <c r="F21" i="5" s="1"/>
  <c r="E21" i="5"/>
  <c r="D28" i="17"/>
  <c r="E28" i="17"/>
  <c r="H26" i="17"/>
  <c r="E10" i="17"/>
  <c r="F10" i="17"/>
  <c r="G10" i="17"/>
  <c r="D10" i="17"/>
  <c r="D24" i="17" s="1"/>
  <c r="D30" i="17" s="1"/>
  <c r="H16" i="17"/>
  <c r="H11" i="17"/>
  <c r="E36" i="17"/>
  <c r="F36" i="17"/>
  <c r="G36" i="17"/>
  <c r="I9" i="16"/>
  <c r="H9" i="16"/>
  <c r="G9" i="16"/>
  <c r="I8" i="16"/>
  <c r="H8" i="16"/>
  <c r="G8" i="16"/>
  <c r="H7" i="16"/>
  <c r="G7" i="16"/>
  <c r="K7" i="16"/>
  <c r="K8" i="16" s="1"/>
  <c r="J7" i="16"/>
  <c r="I7" i="16"/>
  <c r="J8" i="16" s="1"/>
  <c r="D37" i="17"/>
  <c r="D34" i="17"/>
  <c r="D35" i="17" s="1"/>
  <c r="E34" i="17"/>
  <c r="E35" i="17" s="1"/>
  <c r="H33" i="17"/>
  <c r="D42" i="17" l="1"/>
  <c r="F24" i="17"/>
  <c r="E37" i="17"/>
  <c r="E42" i="17" s="1"/>
  <c r="E24" i="17"/>
  <c r="E30" i="17" s="1"/>
  <c r="G24" i="17"/>
  <c r="E6" i="5"/>
  <c r="F6" i="5" s="1"/>
  <c r="G6" i="5" s="1"/>
  <c r="H6" i="5" s="1"/>
  <c r="E41" i="17"/>
  <c r="D41" i="17"/>
  <c r="D40" i="17" s="1"/>
  <c r="F37" i="17" l="1"/>
  <c r="G37" i="17" s="1"/>
  <c r="E40" i="17"/>
  <c r="J9" i="16"/>
  <c r="K9" i="16" s="1"/>
  <c r="C7" i="17" l="1"/>
  <c r="D7" i="17" s="1"/>
  <c r="E7" i="17" l="1"/>
  <c r="E23" i="5"/>
  <c r="E26" i="5" s="1"/>
  <c r="F29" i="5" s="1"/>
  <c r="F30" i="5" s="1"/>
  <c r="H18" i="17"/>
  <c r="F7" i="17" l="1"/>
  <c r="F23" i="5"/>
  <c r="F26" i="5" s="1"/>
  <c r="H14" i="17"/>
  <c r="H13" i="17"/>
  <c r="H12" i="17"/>
  <c r="G7" i="17" l="1"/>
  <c r="H23" i="5" s="1"/>
  <c r="H26" i="5" s="1"/>
  <c r="G23" i="5"/>
  <c r="G26" i="5" s="1"/>
  <c r="H10" i="17"/>
  <c r="F34" i="17" l="1"/>
  <c r="F41" i="17" s="1"/>
  <c r="G28" i="17" l="1"/>
  <c r="G30" i="17" s="1"/>
  <c r="H27" i="17"/>
  <c r="H25" i="17"/>
  <c r="H23" i="17" l="1"/>
  <c r="H20" i="17"/>
  <c r="H19" i="17"/>
  <c r="H17" i="17" l="1"/>
  <c r="H24" i="17" l="1"/>
  <c r="G34" i="17" l="1"/>
  <c r="G41" i="17" s="1"/>
  <c r="H34" i="17" l="1"/>
  <c r="F35" i="17"/>
  <c r="F42" i="17" s="1"/>
  <c r="G35" i="17"/>
  <c r="G42" i="17" s="1"/>
  <c r="H35" i="17" l="1"/>
  <c r="F28" i="17"/>
  <c r="H28" i="17" l="1"/>
  <c r="H30" i="17" s="1"/>
  <c r="F30" i="17"/>
  <c r="H41" i="17"/>
  <c r="H42" i="17" l="1"/>
  <c r="F40" i="17" l="1"/>
  <c r="G40" i="17" l="1"/>
  <c r="H40" i="17" l="1"/>
</calcChain>
</file>

<file path=xl/sharedStrings.xml><?xml version="1.0" encoding="utf-8"?>
<sst xmlns="http://schemas.openxmlformats.org/spreadsheetml/2006/main" count="137" uniqueCount="99">
  <si>
    <t>NE PAS MODIFIER LES CELLULES DANS CET ONGLET</t>
  </si>
  <si>
    <t>NOTICE</t>
  </si>
  <si>
    <t>Contenu / Fonction de l'onglet</t>
  </si>
  <si>
    <t>NE PAS SAISIR DANS CET ONGLET</t>
  </si>
  <si>
    <t>IPC</t>
  </si>
  <si>
    <t>Consignes</t>
  </si>
  <si>
    <t>Actions</t>
  </si>
  <si>
    <t>Onglet</t>
  </si>
  <si>
    <t>Cellules</t>
  </si>
  <si>
    <r>
      <t xml:space="preserve">CRCP au 31 décembre </t>
    </r>
    <r>
      <rPr>
        <b/>
        <i/>
        <sz val="11"/>
        <rFont val="Franklin Gothic Book"/>
        <family val="2"/>
      </rPr>
      <t>N-1</t>
    </r>
    <r>
      <rPr>
        <b/>
        <sz val="10"/>
        <rFont val="Arial"/>
        <family val="2"/>
      </rPr>
      <t/>
    </r>
  </si>
  <si>
    <r>
      <t xml:space="preserve">1. reporter la valeur de l'indice d'inflation INSEE 1763852 (base 100 en 2015) de l'ensemble des mois de l'année </t>
    </r>
    <r>
      <rPr>
        <i/>
        <sz val="11"/>
        <rFont val="Franklin Gothic Book"/>
        <family val="2"/>
      </rPr>
      <t>N-1</t>
    </r>
  </si>
  <si>
    <r>
      <t>Evolutions au 01/07/</t>
    </r>
    <r>
      <rPr>
        <b/>
        <i/>
        <sz val="11"/>
        <rFont val="Franklin Gothic Book"/>
        <family val="2"/>
      </rPr>
      <t>N</t>
    </r>
  </si>
  <si>
    <t>saisir données dans 
les cellules en vert</t>
  </si>
  <si>
    <t>Inflation</t>
  </si>
  <si>
    <r>
      <t xml:space="preserve">Revenu autorisé calculé </t>
    </r>
    <r>
      <rPr>
        <i/>
        <sz val="20"/>
        <color rgb="FFFFFFFF"/>
        <rFont val="Franklin Gothic Book"/>
        <family val="2"/>
      </rPr>
      <t>ex post</t>
    </r>
  </si>
  <si>
    <t>Charges</t>
  </si>
  <si>
    <t>Recettes</t>
  </si>
  <si>
    <t xml:space="preserve"> </t>
  </si>
  <si>
    <t xml:space="preserve">Les valeurs définitives sont en couleur noir </t>
  </si>
  <si>
    <t xml:space="preserve">Les cellules pré-remplies avec des valeurs en italique de couleur bleue sur fond vert sont à mettre à jour </t>
  </si>
  <si>
    <t>Indice des prix à la consommation - Base 2015 - Ensemble des ménages - France - Ensemble hors tabac</t>
  </si>
  <si>
    <t>Inflation constatée</t>
  </si>
  <si>
    <t>Année</t>
  </si>
  <si>
    <t>Mois</t>
  </si>
  <si>
    <t>IPC hors tabac série mensuelle</t>
  </si>
  <si>
    <t>001763852
équivalent de l'identifiant 641194 actualisé sur base 2015</t>
  </si>
  <si>
    <r>
      <t xml:space="preserve">Evolution de l'IPC entre l'année </t>
    </r>
    <r>
      <rPr>
        <i/>
        <sz val="10"/>
        <rFont val="Franklin Gothic Book"/>
        <family val="2"/>
      </rPr>
      <t>N-1</t>
    </r>
    <r>
      <rPr>
        <sz val="10"/>
        <rFont val="Franklin Gothic Book"/>
        <family val="2"/>
      </rPr>
      <t xml:space="preserve"> et l'année </t>
    </r>
    <r>
      <rPr>
        <i/>
        <sz val="10"/>
        <rFont val="Franklin Gothic Book"/>
        <family val="2"/>
      </rPr>
      <t>N</t>
    </r>
    <r>
      <rPr>
        <sz val="10"/>
        <rFont val="Franklin Gothic Book"/>
        <family val="2"/>
      </rPr>
      <t xml:space="preserve"> (%)</t>
    </r>
  </si>
  <si>
    <r>
      <t xml:space="preserve">Indice moyen année </t>
    </r>
    <r>
      <rPr>
        <i/>
        <sz val="10"/>
        <rFont val="Franklin Gothic Book"/>
        <family val="2"/>
      </rPr>
      <t>N</t>
    </r>
    <r>
      <rPr>
        <sz val="10"/>
        <rFont val="Franklin Gothic Book"/>
        <family val="2"/>
      </rPr>
      <t xml:space="preserve"> 
base 100 en 2015</t>
    </r>
  </si>
  <si>
    <t>-</t>
  </si>
  <si>
    <t>colonne D</t>
  </si>
  <si>
    <t xml:space="preserve">Inflation prévisionnelle de l'IPC entre l'année N-1 et l'année N </t>
  </si>
  <si>
    <t>INFLATION</t>
  </si>
  <si>
    <t>Charges de capital totales</t>
  </si>
  <si>
    <t>POSTES DE CHARGES</t>
  </si>
  <si>
    <t>Contributions des utilisateurs reçues au titre du raccordement</t>
  </si>
  <si>
    <t>Ecart de recettes liées à des évolutions non prévues de tarifs des prestations annexes</t>
  </si>
  <si>
    <t>RECETTES</t>
  </si>
  <si>
    <t>Par convention les montants sont exprimés en valeur absolue</t>
  </si>
  <si>
    <t>SOMME DES POSTES DE CHARGES DU REVENU AUTORISE PREVISIONNEL</t>
  </si>
  <si>
    <t>SOMME DES POSTES DE RECETTES DU REVENU AUTORISE PREVISIONNEL</t>
  </si>
  <si>
    <t>dont recettes prévisionnelles du 1er janvier N au 31 juillet N</t>
  </si>
  <si>
    <t>dont recettes prévisionnelles du 1er août N au 31 décembre N</t>
  </si>
  <si>
    <t>CHARGES</t>
  </si>
  <si>
    <r>
      <t xml:space="preserve">Postes du revenu autorisé calculé </t>
    </r>
    <r>
      <rPr>
        <i/>
        <sz val="12"/>
        <color theme="0"/>
        <rFont val="Franklin Gothic Book"/>
        <family val="2"/>
      </rPr>
      <t>ex post</t>
    </r>
  </si>
  <si>
    <r>
      <rPr>
        <b/>
        <sz val="10"/>
        <color rgb="FFFF0000"/>
        <rFont val="Franklin Gothic Book"/>
        <family val="2"/>
      </rPr>
      <t>NE PAS MODIFIER LES CELLULES DANS CET ONGLET -</t>
    </r>
    <r>
      <rPr>
        <b/>
        <sz val="10"/>
        <color rgb="FFC00000"/>
        <rFont val="Franklin Gothic Book"/>
        <family val="2"/>
      </rPr>
      <t xml:space="preserve"> C</t>
    </r>
    <r>
      <rPr>
        <b/>
        <i/>
        <sz val="10"/>
        <color rgb="FFC00000"/>
        <rFont val="Franklin Gothic Book"/>
        <family val="2"/>
      </rPr>
      <t>hoisir l'année dans la cellule E2</t>
    </r>
  </si>
  <si>
    <r>
      <t xml:space="preserve">NE PAS SAISIR DANS CET ONGLET, 
</t>
    </r>
    <r>
      <rPr>
        <b/>
        <sz val="10"/>
        <color rgb="FFC00000"/>
        <rFont val="Franklin Gothic Book"/>
        <family val="2"/>
      </rPr>
      <t>sauf choix de l'année (cellule E2)</t>
    </r>
  </si>
  <si>
    <t>Montants réalisés</t>
  </si>
  <si>
    <t>colonnes 
D à F</t>
  </si>
  <si>
    <t>cellule E2</t>
  </si>
  <si>
    <r>
      <t>Revenu autorisé calculé</t>
    </r>
    <r>
      <rPr>
        <b/>
        <i/>
        <sz val="11"/>
        <rFont val="Franklin Gothic Book"/>
        <family val="2"/>
      </rPr>
      <t xml:space="preserve"> ex post</t>
    </r>
  </si>
  <si>
    <t>Les valeurs issues d'un calcul sont sur fond violet</t>
  </si>
  <si>
    <r>
      <t xml:space="preserve">Evolution de l'inflation réalisée entre l'année </t>
    </r>
    <r>
      <rPr>
        <sz val="11"/>
        <rFont val="Franklin Gothic Book"/>
        <family val="2"/>
      </rPr>
      <t>N-1 et l'année N (IPC)</t>
    </r>
  </si>
  <si>
    <t>RECETTES TARIFAIRES PREVISIONNELLES TOTALES</t>
  </si>
  <si>
    <t>Evolution prévisionnelle IPC (N-1) - X</t>
  </si>
  <si>
    <t>Equilibre prévisionnel</t>
  </si>
  <si>
    <t>CRCP &amp; évolutions</t>
  </si>
  <si>
    <t>Dotations FPE</t>
  </si>
  <si>
    <t>Solde du CRCP de l'année N-1 (i.e. niveau additionnel de dotation FPE à verser en année N)</t>
  </si>
  <si>
    <t>Calcul du niveau de dotations FPE additionnelles</t>
  </si>
  <si>
    <t>Facteur de productivité Enedis ("X")</t>
  </si>
  <si>
    <t>Calcul du CRCP en année N, au titre de l'année N-1</t>
  </si>
  <si>
    <r>
      <t xml:space="preserve">3. sélectionner l'année en cours </t>
    </r>
    <r>
      <rPr>
        <i/>
        <sz val="11"/>
        <rFont val="Franklin Gothic Book"/>
        <family val="2"/>
      </rPr>
      <t>N</t>
    </r>
    <r>
      <rPr>
        <sz val="11"/>
        <rFont val="Franklin Gothic Book"/>
        <family val="2"/>
      </rPr>
      <t xml:space="preserve"> dans la liste déroulante de la cellule jaune E2</t>
    </r>
  </si>
  <si>
    <t>4. relever les résultats : le solde du CRCP de l'année N-1 (i.e. le niveau additionnel de dotation FPE à verser en année N)</t>
  </si>
  <si>
    <t>ligne 38</t>
  </si>
  <si>
    <t>POSTES DU REVENU AUTORISE PREVISIONNEL (en k€ courants)</t>
  </si>
  <si>
    <t>Charges nettes d'exploitation (CNE) incitées</t>
  </si>
  <si>
    <t>charges nettes d'exploitation totales</t>
  </si>
  <si>
    <t>RECETTES TARIFAIRES PREVISIONNELLES (en k€ courants)</t>
  </si>
  <si>
    <t>POSTES DU REVENU AUTORISE (montants réalisés en k€ courants)</t>
  </si>
  <si>
    <r>
      <t xml:space="preserve">Revenu autorisé calculé </t>
    </r>
    <r>
      <rPr>
        <b/>
        <i/>
        <sz val="11"/>
        <rFont val="Franklin Gothic Book"/>
        <family val="2"/>
      </rPr>
      <t>ex-post</t>
    </r>
  </si>
  <si>
    <t>RECETTES TARIFAIRES PERCUES PAR EDM (en k€ courants)</t>
  </si>
  <si>
    <t>REVENU AUTORISE PREVISIONNEL TOTAL</t>
  </si>
  <si>
    <t>Dotation définitive de l'année N</t>
  </si>
  <si>
    <r>
      <rPr>
        <b/>
        <sz val="11"/>
        <rFont val="Franklin Gothic Book"/>
        <family val="2"/>
      </rPr>
      <t xml:space="preserve">DONNEES D'ENTREE </t>
    </r>
    <r>
      <rPr>
        <sz val="11"/>
        <rFont val="Franklin Gothic Book"/>
        <family val="2"/>
      </rPr>
      <t xml:space="preserve">: Inflation réalisée, à remplir pour chaque 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 xml:space="preserve"> pour le calcul du CRCP</t>
    </r>
  </si>
  <si>
    <t>Recettes prévisionnelles calculées à partir de la grille tarifaire en vigueur au 1er août 2019</t>
  </si>
  <si>
    <t>Inflation prévisionnelle cumulée entre 2018 et l'année N</t>
  </si>
  <si>
    <r>
      <rPr>
        <b/>
        <sz val="14"/>
        <color rgb="FF000000"/>
        <rFont val="Franklin Gothic Book"/>
        <family val="2"/>
      </rPr>
      <t>Avertissement</t>
    </r>
    <r>
      <rPr>
        <b/>
        <sz val="11"/>
        <color rgb="FF000000"/>
        <rFont val="Franklin Gothic Book"/>
        <family val="2"/>
      </rPr>
      <t xml:space="preserve">
</t>
    </r>
    <r>
      <rPr>
        <sz val="11"/>
        <color rgb="FF000000"/>
        <rFont val="Franklin Gothic Book"/>
        <family val="2"/>
      </rPr>
      <t xml:space="preserve">Le fichier présenté ici constitue un outil à vocation pédagogique et tend à illustrer les mécanismes décrits dans la délibération du 10 mars 2022 en vue de faciliter sa compréhension.
Sa publication répond également à un souci croissant de transparence afin d’éclairer les acteurs sur les données structurantes ayant conduit à l’adoption de la délibération et d’améliorer leur visibilité sur les évolutions futures sur la période 2022-2025.
Ce fichier ne fait cependant pas partie intégrante de la délibération, pas plus qu’il n’en constitue un guide d’interprétation. </t>
    </r>
  </si>
  <si>
    <r>
      <rPr>
        <b/>
        <sz val="11"/>
        <rFont val="Franklin Gothic Book"/>
        <family val="2"/>
      </rPr>
      <t xml:space="preserve">DONNEES D'ENTREE : </t>
    </r>
    <r>
      <rPr>
        <sz val="11"/>
        <rFont val="Franklin Gothic Book"/>
        <family val="2"/>
      </rPr>
      <t xml:space="preserve">
Valeurs prévisionnelles pour la période 2022-2025</t>
    </r>
  </si>
  <si>
    <r>
      <rPr>
        <b/>
        <sz val="11"/>
        <rFont val="Franklin Gothic Book"/>
        <family val="2"/>
      </rPr>
      <t>DONNEES D'ENTREE :</t>
    </r>
    <r>
      <rPr>
        <sz val="11"/>
        <rFont val="Franklin Gothic Book"/>
        <family val="2"/>
      </rPr>
      <t xml:space="preserve"> données comptables EEWF réalisées des postes du revenu autorisé calculé </t>
    </r>
    <r>
      <rPr>
        <i/>
        <sz val="11"/>
        <rFont val="Franklin Gothic Book"/>
        <family val="2"/>
      </rPr>
      <t xml:space="preserve">ex post </t>
    </r>
    <r>
      <rPr>
        <sz val="11"/>
        <rFont val="Franklin Gothic Book"/>
        <family val="2"/>
      </rPr>
      <t xml:space="preserve">selon la délibération du 10 mars 2022, à remplir pour chaque 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 xml:space="preserve"> pour le calcul du CRCP</t>
    </r>
  </si>
  <si>
    <r>
      <rPr>
        <b/>
        <sz val="11"/>
        <rFont val="Franklin Gothic Book"/>
        <family val="2"/>
      </rPr>
      <t>CALCUL :</t>
    </r>
    <r>
      <rPr>
        <sz val="11"/>
        <rFont val="Franklin Gothic Book"/>
        <family val="2"/>
      </rPr>
      <t xml:space="preserve"> chaque année de 2023 à 2026, le solde du CRCP au 31 décembre de l'année </t>
    </r>
    <r>
      <rPr>
        <i/>
        <sz val="11"/>
        <rFont val="Franklin Gothic Book"/>
        <family val="2"/>
      </rPr>
      <t xml:space="preserve">N-1 </t>
    </r>
    <r>
      <rPr>
        <sz val="11"/>
        <rFont val="Franklin Gothic Book"/>
        <family val="2"/>
      </rPr>
      <t>est calculé à partir des données d'entrée. Il permet d'obtenir le niveau complémentaire de dotation à verser en année N, au titre du calcul du CRCP portant sur l'année N-1</t>
    </r>
  </si>
  <si>
    <r>
      <t xml:space="preserve">2. reporter les valeurs des différents postes du revenu autorisé de l'année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>, à partir des calculs prévus par la délibération du 10 mars 2022 ou des données comptables d'EEWF</t>
    </r>
  </si>
  <si>
    <t>charges liées au système électrique</t>
  </si>
  <si>
    <t>charges relatives aux impayés correspondants au paiement du TURPE</t>
  </si>
  <si>
    <t>charges relatives à la contrepartie versée pour la gestion des clients en contrat unique</t>
  </si>
  <si>
    <t>Charges liées au système électrique</t>
  </si>
  <si>
    <t>Charges relatives aux impayés correspondants au paiement du TURPE</t>
  </si>
  <si>
    <t>Charges relatives à la contrepartie versée pour la gestion des clients en contrat unique</t>
  </si>
  <si>
    <t>Charges d’exploitation relatives aux aléas climatiques</t>
  </si>
  <si>
    <t>Coûts échoués (valeur nette comptable des immobilisations démolies)</t>
  </si>
  <si>
    <t>Charges associées à la mise en œuvre des flexibilités</t>
  </si>
  <si>
    <t>Plus-values de cession d’actifs immobiliers et de terrains</t>
  </si>
  <si>
    <t>Moyenne
2022-2025</t>
  </si>
  <si>
    <t>Evolution prévisionnelle IPC (N-1) - X cumulée entre 2021 et l'année N</t>
  </si>
  <si>
    <t>cumul entre 2020 et l'année N</t>
  </si>
  <si>
    <t>contributions des utilisateurs reçues au titre du raccordement</t>
  </si>
  <si>
    <t>Recettes tarifaires perçues par EDM</t>
  </si>
  <si>
    <t>Inflation réalisée cumulée entre 2020 et l'année N</t>
  </si>
  <si>
    <t>Dotations prévisionnelles (cf. délibération du 19 juillet 2018)</t>
  </si>
  <si>
    <t>charges d’exploitation relatives aux aléas climatiques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</si>
</sst>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0.0%"/>
    <numFmt numFmtId="166" formatCode="0.000"/>
    <numFmt numFmtId="167" formatCode="#,##0.0"/>
    <numFmt numFmtId="168" formatCode="_-* #,##0.00\ _€_-;\-* #,##0.00\ _€_-;_-* &quot;-&quot;?\ _€_-;_-@_-"/>
  </numFmts>
  <fonts count="66" x14ac:knownFonts="1">
    <font>
      <sz val="11"/>
      <color theme="1"/>
      <name val="Calibri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FFFF"/>
      <name val="Franklin Gothic Book"/>
      <family val="2"/>
    </font>
    <font>
      <sz val="10"/>
      <color rgb="FF000000"/>
      <name val="Franklin Gothic Book"/>
      <family val="2"/>
    </font>
    <font>
      <b/>
      <sz val="10"/>
      <color rgb="FFFFFFFF"/>
      <name val="Franklin Gothic Book"/>
      <family val="2"/>
    </font>
    <font>
      <b/>
      <sz val="10"/>
      <color theme="1"/>
      <name val="Franklin Gothic Book"/>
      <family val="2"/>
    </font>
    <font>
      <sz val="10"/>
      <name val="Franklin Gothic Book"/>
      <family val="2"/>
    </font>
    <font>
      <b/>
      <sz val="10"/>
      <color rgb="FFFF0000"/>
      <name val="Franklin Gothic Book"/>
      <family val="2"/>
    </font>
    <font>
      <sz val="18"/>
      <color rgb="FF429188"/>
      <name val="Franklin Gothic Book"/>
      <family val="2"/>
    </font>
    <font>
      <b/>
      <sz val="16"/>
      <color rgb="FF000000"/>
      <name val="Franklin Gothic Book"/>
      <family val="2"/>
    </font>
    <font>
      <b/>
      <sz val="14"/>
      <color rgb="FF000000"/>
      <name val="Franklin Gothic Book"/>
      <family val="2"/>
    </font>
    <font>
      <b/>
      <sz val="11"/>
      <color rgb="FF000000"/>
      <name val="Franklin Gothic Book"/>
      <family val="2"/>
    </font>
    <font>
      <sz val="11"/>
      <color rgb="FF000000"/>
      <name val="Franklin Gothic Book"/>
      <family val="2"/>
    </font>
    <font>
      <b/>
      <sz val="12"/>
      <color rgb="FFFFFFFF"/>
      <name val="Franklin Gothic Book"/>
      <family val="2"/>
    </font>
    <font>
      <sz val="12"/>
      <color rgb="FFFFFFFF"/>
      <name val="Franklin Gothic Book"/>
      <family val="2"/>
    </font>
    <font>
      <sz val="11"/>
      <color theme="1"/>
      <name val="Franklin Gothic Book"/>
      <family val="2"/>
    </font>
    <font>
      <sz val="11"/>
      <name val="Franklin Gothic Book"/>
      <family val="2"/>
    </font>
    <font>
      <b/>
      <sz val="11"/>
      <name val="Franklin Gothic Book"/>
      <family val="2"/>
    </font>
    <font>
      <b/>
      <i/>
      <sz val="11"/>
      <name val="Franklin Gothic Book"/>
      <family val="2"/>
    </font>
    <font>
      <sz val="11"/>
      <color theme="0"/>
      <name val="Franklin Gothic Book"/>
      <family val="2"/>
    </font>
    <font>
      <i/>
      <sz val="11"/>
      <name val="Franklin Gothic Book"/>
      <family val="2"/>
    </font>
    <font>
      <b/>
      <sz val="10"/>
      <color rgb="FFC00000"/>
      <name val="Franklin Gothic Book"/>
      <family val="2"/>
    </font>
    <font>
      <b/>
      <sz val="10"/>
      <name val="Franklin Gothic Book"/>
      <family val="2"/>
    </font>
    <font>
      <b/>
      <sz val="10"/>
      <name val="Arial"/>
      <family val="2"/>
    </font>
    <font>
      <sz val="11"/>
      <color rgb="FFFFFFFF"/>
      <name val="Franklin Gothic Book"/>
      <family val="2"/>
    </font>
    <font>
      <b/>
      <i/>
      <sz val="10"/>
      <color rgb="FFC00000"/>
      <name val="Franklin Gothic Book"/>
      <family val="2"/>
    </font>
    <font>
      <i/>
      <sz val="10"/>
      <name val="Franklin Gothic Book"/>
      <family val="2"/>
    </font>
    <font>
      <sz val="20"/>
      <color rgb="FFFFFFFF"/>
      <name val="Franklin Gothic Book"/>
      <family val="2"/>
    </font>
    <font>
      <i/>
      <sz val="11"/>
      <color theme="3"/>
      <name val="Franklin Gothic Book"/>
      <family val="2"/>
    </font>
    <font>
      <i/>
      <sz val="10"/>
      <color theme="1" tint="0.499984740745262"/>
      <name val="Franklin Gothic Book"/>
      <family val="2"/>
    </font>
    <font>
      <i/>
      <sz val="20"/>
      <color rgb="FFFFFFFF"/>
      <name val="Franklin Gothic Book"/>
      <family val="2"/>
    </font>
    <font>
      <sz val="12"/>
      <color theme="0"/>
      <name val="Franklin Gothic Book"/>
      <family val="2"/>
    </font>
    <font>
      <i/>
      <sz val="12"/>
      <color theme="0"/>
      <name val="Franklin Gothic Book"/>
      <family val="2"/>
    </font>
    <font>
      <b/>
      <sz val="11"/>
      <color theme="1"/>
      <name val="Franklin Gothic Book"/>
      <family val="2"/>
    </font>
    <font>
      <b/>
      <i/>
      <sz val="11"/>
      <color theme="3"/>
      <name val="Franklin Gothic Book"/>
      <family val="2"/>
    </font>
    <font>
      <sz val="11"/>
      <color theme="3"/>
      <name val="Franklin Gothic Book"/>
      <family val="2"/>
    </font>
    <font>
      <i/>
      <sz val="11"/>
      <color rgb="FFFF0000"/>
      <name val="Franklin Gothic Book"/>
      <family val="2"/>
    </font>
    <font>
      <i/>
      <sz val="10"/>
      <color theme="1"/>
      <name val="Franklin Gothic Book"/>
      <family val="2"/>
    </font>
    <font>
      <sz val="18"/>
      <name val="Franklin Gothic Book"/>
      <family val="2"/>
    </font>
    <font>
      <b/>
      <sz val="11"/>
      <color theme="0"/>
      <name val="Calibri"/>
      <family val="2"/>
      <scheme val="minor"/>
    </font>
    <font>
      <i/>
      <sz val="11"/>
      <color theme="3" tint="0.39997558519241921"/>
      <name val="Franklin Gothic Book"/>
      <family val="2"/>
    </font>
    <font>
      <b/>
      <sz val="11"/>
      <color theme="1"/>
      <name val="Calibri"/>
      <family val="2"/>
      <scheme val="minor"/>
    </font>
    <font>
      <i/>
      <sz val="10"/>
      <color rgb="FF0070C0"/>
      <name val="Franklin Gothic Book"/>
      <family val="2"/>
    </font>
    <font>
      <u/>
      <sz val="10"/>
      <color theme="10"/>
      <name val="Arial"/>
      <family val="2"/>
    </font>
    <font>
      <sz val="10"/>
      <color theme="6" tint="-0.249977111117893"/>
      <name val="Franklin Gothic Book"/>
      <family val="2"/>
    </font>
    <font>
      <b/>
      <sz val="10"/>
      <color rgb="FF000000"/>
      <name val="Franklin Gothic Book"/>
      <family val="2"/>
    </font>
    <font>
      <i/>
      <sz val="10"/>
      <color theme="6" tint="-0.249977111117893"/>
      <name val="Franklin Gothic Book"/>
      <family val="2"/>
    </font>
    <font>
      <sz val="10"/>
      <color rgb="FFFF0000"/>
      <name val="Franklin Gothic Book"/>
      <family val="2"/>
    </font>
    <font>
      <i/>
      <sz val="10"/>
      <color rgb="FF000000"/>
      <name val="Franklin Gothic Book"/>
      <family val="2"/>
    </font>
    <font>
      <sz val="9"/>
      <name val="Franklin Gothic Book"/>
      <family val="2"/>
    </font>
    <font>
      <sz val="11"/>
      <color theme="6" tint="-0.499984740745262"/>
      <name val="Calibri"/>
      <family val="2"/>
      <scheme val="minor"/>
    </font>
    <font>
      <sz val="11"/>
      <color theme="7"/>
      <name val="Franklin Gothic Book"/>
      <family val="2"/>
    </font>
    <font>
      <b/>
      <i/>
      <sz val="11"/>
      <color rgb="FFC00000"/>
      <name val="Franklin Gothic Book"/>
      <family val="2"/>
    </font>
    <font>
      <b/>
      <sz val="11"/>
      <color rgb="FFFF0000"/>
      <name val="Franklin Gothic Book"/>
      <family val="2"/>
    </font>
    <font>
      <sz val="11"/>
      <color rgb="FFFF0000"/>
      <name val="Calibri"/>
      <family val="2"/>
      <scheme val="minor"/>
    </font>
    <font>
      <sz val="11"/>
      <color theme="1" tint="0.499984740745262"/>
      <name val="Franklin Gothic Book"/>
      <family val="2"/>
    </font>
    <font>
      <b/>
      <sz val="11"/>
      <color theme="0"/>
      <name val="Franklin Gothic Book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65"/>
        <bgColor theme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theme="9"/>
      </patternFill>
    </fill>
    <fill>
      <patternFill patternType="solid">
        <fgColor theme="0" tint="-0.34998626667073579"/>
        <bgColor theme="9"/>
      </patternFill>
    </fill>
  </fills>
  <borders count="57">
    <border>
      <left/>
      <right/>
      <top/>
      <bottom/>
      <diagonal/>
    </border>
    <border>
      <left style="medium">
        <color rgb="FF009AAA"/>
      </left>
      <right style="medium">
        <color rgb="FF009AAA"/>
      </right>
      <top style="medium">
        <color rgb="FF009AAA"/>
      </top>
      <bottom style="medium">
        <color rgb="FF009AAA"/>
      </bottom>
      <diagonal/>
    </border>
    <border>
      <left/>
      <right style="medium">
        <color theme="6"/>
      </right>
      <top/>
      <bottom/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FFFFF"/>
      </left>
      <right style="medium">
        <color rgb="FFFFFFFF"/>
      </right>
      <top style="medium">
        <color theme="5"/>
      </top>
      <bottom/>
      <diagonal/>
    </border>
    <border>
      <left/>
      <right style="medium">
        <color rgb="FFFFFFFF"/>
      </right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rgb="FFFFFFFF"/>
      </right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medium">
        <color rgb="FFFFFFFF"/>
      </right>
      <top style="medium">
        <color theme="5"/>
      </top>
      <bottom style="medium">
        <color theme="5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rgb="FFFFFFFF"/>
      </right>
      <top style="medium">
        <color theme="7"/>
      </top>
      <bottom style="medium">
        <color theme="7"/>
      </bottom>
      <diagonal/>
    </border>
    <border>
      <left/>
      <right style="medium">
        <color rgb="FFFFFFFF"/>
      </right>
      <top style="medium">
        <color theme="7"/>
      </top>
      <bottom style="medium">
        <color theme="7"/>
      </bottom>
      <diagonal/>
    </border>
    <border>
      <left style="medium">
        <color rgb="FFFFFFFF"/>
      </left>
      <right style="medium">
        <color rgb="FFFFFFFF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/>
      <top style="medium">
        <color theme="7"/>
      </top>
      <bottom/>
      <diagonal/>
    </border>
    <border>
      <left/>
      <right style="medium">
        <color theme="7"/>
      </right>
      <top style="medium">
        <color theme="7"/>
      </top>
      <bottom/>
      <diagonal/>
    </border>
    <border>
      <left style="medium">
        <color theme="6"/>
      </left>
      <right/>
      <top style="medium">
        <color theme="6"/>
      </top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theme="0"/>
      </top>
      <bottom style="medium">
        <color theme="6"/>
      </bottom>
      <diagonal/>
    </border>
    <border>
      <left style="medium">
        <color theme="6"/>
      </left>
      <right style="medium">
        <color rgb="FFFFFFFF"/>
      </right>
      <top style="medium">
        <color theme="6"/>
      </top>
      <bottom/>
      <diagonal/>
    </border>
    <border>
      <left/>
      <right style="medium">
        <color rgb="FFFFFFFF"/>
      </right>
      <top style="medium">
        <color theme="6"/>
      </top>
      <bottom/>
      <diagonal/>
    </border>
    <border>
      <left style="medium">
        <color rgb="FFFFFFFF"/>
      </left>
      <right style="medium">
        <color rgb="FFFFFFFF"/>
      </right>
      <top style="medium">
        <color theme="6"/>
      </top>
      <bottom/>
      <diagonal/>
    </border>
    <border>
      <left/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 style="medium">
        <color theme="6"/>
      </left>
      <right style="medium">
        <color theme="6"/>
      </right>
      <top/>
      <bottom/>
      <diagonal/>
    </border>
    <border>
      <left style="medium">
        <color theme="6"/>
      </left>
      <right/>
      <top style="medium">
        <color theme="6"/>
      </top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 style="medium">
        <color theme="6"/>
      </bottom>
      <diagonal/>
    </border>
    <border>
      <left/>
      <right style="medium">
        <color theme="6"/>
      </right>
      <top style="medium">
        <color theme="6"/>
      </top>
      <bottom style="thin">
        <color theme="6"/>
      </bottom>
      <diagonal/>
    </border>
    <border>
      <left/>
      <right style="medium">
        <color theme="6"/>
      </right>
      <top style="thin">
        <color theme="6"/>
      </top>
      <bottom style="thin">
        <color theme="6"/>
      </bottom>
      <diagonal/>
    </border>
    <border>
      <left/>
      <right style="medium">
        <color theme="6"/>
      </right>
      <top style="thin">
        <color theme="6"/>
      </top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 style="thin">
        <color theme="6"/>
      </bottom>
      <diagonal/>
    </border>
    <border>
      <left style="medium">
        <color theme="6"/>
      </left>
      <right style="medium">
        <color theme="6"/>
      </right>
      <top style="thin">
        <color theme="6"/>
      </top>
      <bottom style="thin">
        <color theme="6"/>
      </bottom>
      <diagonal/>
    </border>
    <border>
      <left style="medium">
        <color theme="6"/>
      </left>
      <right style="medium">
        <color theme="6"/>
      </right>
      <top style="thin">
        <color theme="6"/>
      </top>
      <bottom style="medium">
        <color theme="6"/>
      </bottom>
      <diagonal/>
    </border>
    <border>
      <left style="medium">
        <color theme="6"/>
      </left>
      <right/>
      <top style="medium">
        <color theme="6"/>
      </top>
      <bottom style="medium">
        <color rgb="FFFFFFFF"/>
      </bottom>
      <diagonal/>
    </border>
    <border>
      <left/>
      <right/>
      <top style="medium">
        <color theme="6"/>
      </top>
      <bottom style="medium">
        <color rgb="FFFFFFFF"/>
      </bottom>
      <diagonal/>
    </border>
    <border>
      <left/>
      <right style="medium">
        <color theme="6"/>
      </right>
      <top style="medium">
        <color theme="6"/>
      </top>
      <bottom style="medium">
        <color rgb="FFFFFFFF"/>
      </bottom>
      <diagonal/>
    </border>
    <border>
      <left style="medium">
        <color theme="6"/>
      </left>
      <right style="medium">
        <color theme="6"/>
      </right>
      <top/>
      <bottom style="medium">
        <color theme="6"/>
      </bottom>
      <diagonal/>
    </border>
    <border>
      <left style="medium">
        <color theme="6"/>
      </left>
      <right style="medium">
        <color theme="0"/>
      </right>
      <top style="medium">
        <color theme="6"/>
      </top>
      <bottom style="medium">
        <color theme="0"/>
      </bottom>
      <diagonal/>
    </border>
    <border>
      <left style="medium">
        <color theme="6"/>
      </left>
      <right/>
      <top style="medium">
        <color rgb="FFFFFFFF"/>
      </top>
      <bottom style="medium">
        <color theme="0"/>
      </bottom>
      <diagonal/>
    </border>
    <border>
      <left/>
      <right/>
      <top style="medium">
        <color rgb="FFFFFFFF"/>
      </top>
      <bottom style="medium">
        <color theme="0"/>
      </bottom>
      <diagonal/>
    </border>
    <border>
      <left/>
      <right style="medium">
        <color theme="6"/>
      </right>
      <top style="medium">
        <color rgb="FFFFFFFF"/>
      </top>
      <bottom style="medium">
        <color theme="0"/>
      </bottom>
      <diagonal/>
    </border>
    <border>
      <left style="medium">
        <color rgb="FFFFFFFF"/>
      </left>
      <right/>
      <top style="medium">
        <color theme="6"/>
      </top>
      <bottom/>
      <diagonal/>
    </border>
    <border>
      <left/>
      <right style="medium">
        <color rgb="FF009AAA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theme="7"/>
      </left>
      <right style="medium">
        <color rgb="FFFFFFFF"/>
      </right>
      <top style="medium">
        <color theme="7"/>
      </top>
      <bottom/>
      <diagonal/>
    </border>
    <border>
      <left style="medium">
        <color theme="7"/>
      </left>
      <right style="medium">
        <color rgb="FFFFFFFF"/>
      </right>
      <top/>
      <bottom/>
      <diagonal/>
    </border>
    <border>
      <left/>
      <right/>
      <top style="medium">
        <color theme="7"/>
      </top>
      <bottom/>
      <diagonal/>
    </border>
    <border>
      <left style="medium">
        <color rgb="FF009AAA"/>
      </left>
      <right/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/>
      <bottom/>
      <diagonal/>
    </border>
    <border>
      <left style="medium">
        <color theme="7"/>
      </left>
      <right/>
      <top/>
      <bottom style="medium">
        <color theme="7"/>
      </bottom>
      <diagonal/>
    </border>
    <border>
      <left/>
      <right style="medium">
        <color theme="7"/>
      </right>
      <top/>
      <bottom/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2" fillId="0" borderId="0" applyNumberFormat="0" applyFill="0" applyBorder="0" applyAlignment="0" applyProtection="0"/>
  </cellStyleXfs>
  <cellXfs count="204">
    <xf numFmtId="0" fontId="0" fillId="0" borderId="0" xfId="0"/>
    <xf numFmtId="0" fontId="17" fillId="0" borderId="0" xfId="0" applyFont="1" applyAlignment="1">
      <alignment vertical="center"/>
    </xf>
    <xf numFmtId="0" fontId="15" fillId="2" borderId="0" xfId="0" applyFont="1" applyFill="1" applyAlignment="1">
      <alignment vertical="center"/>
    </xf>
    <xf numFmtId="0" fontId="22" fillId="8" borderId="5" xfId="0" applyFont="1" applyFill="1" applyBorder="1" applyAlignment="1">
      <alignment horizontal="center" vertical="center" wrapText="1"/>
    </xf>
    <xf numFmtId="0" fontId="22" fillId="8" borderId="6" xfId="0" applyFont="1" applyFill="1" applyBorder="1" applyAlignment="1">
      <alignment horizontal="center" vertical="center" wrapText="1"/>
    </xf>
    <xf numFmtId="0" fontId="11" fillId="8" borderId="7" xfId="0" applyFont="1" applyFill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24" fillId="6" borderId="4" xfId="2" applyFont="1" applyFill="1" applyBorder="1" applyAlignment="1">
      <alignment horizontal="center" vertical="center" wrapText="1"/>
    </xf>
    <xf numFmtId="0" fontId="24" fillId="3" borderId="4" xfId="2" applyFont="1" applyFill="1" applyBorder="1" applyAlignment="1">
      <alignment horizontal="center" vertical="center" wrapText="1"/>
    </xf>
    <xf numFmtId="0" fontId="22" fillId="8" borderId="8" xfId="2" applyFont="1" applyFill="1" applyBorder="1" applyAlignment="1">
      <alignment horizontal="center" vertical="center" wrapText="1"/>
    </xf>
    <xf numFmtId="0" fontId="22" fillId="8" borderId="9" xfId="2" applyFont="1" applyFill="1" applyBorder="1" applyAlignment="1">
      <alignment horizontal="center" vertical="center" wrapText="1"/>
    </xf>
    <xf numFmtId="0" fontId="22" fillId="8" borderId="10" xfId="2" applyFont="1" applyFill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center" wrapText="1"/>
    </xf>
    <xf numFmtId="0" fontId="28" fillId="7" borderId="4" xfId="2" applyFont="1" applyFill="1" applyBorder="1" applyAlignment="1">
      <alignment horizontal="center" vertical="center" wrapText="1"/>
    </xf>
    <xf numFmtId="0" fontId="14" fillId="3" borderId="4" xfId="2" applyFont="1" applyFill="1" applyBorder="1" applyAlignment="1">
      <alignment horizontal="center" vertical="center" wrapText="1"/>
    </xf>
    <xf numFmtId="0" fontId="25" fillId="3" borderId="4" xfId="2" applyFont="1" applyFill="1" applyBorder="1" applyAlignment="1">
      <alignment horizontal="left" vertical="center" wrapText="1"/>
    </xf>
    <xf numFmtId="0" fontId="25" fillId="9" borderId="4" xfId="2" applyFont="1" applyFill="1" applyBorder="1" applyAlignment="1">
      <alignment horizontal="left" vertical="center" wrapText="1"/>
    </xf>
    <xf numFmtId="0" fontId="14" fillId="9" borderId="4" xfId="2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4" fontId="15" fillId="0" borderId="0" xfId="0" applyNumberFormat="1" applyFont="1" applyAlignment="1">
      <alignment vertical="center"/>
    </xf>
    <xf numFmtId="0" fontId="37" fillId="0" borderId="0" xfId="0" applyFont="1" applyAlignment="1">
      <alignment vertical="center"/>
    </xf>
    <xf numFmtId="167" fontId="25" fillId="0" borderId="0" xfId="0" applyNumberFormat="1" applyFont="1" applyAlignment="1">
      <alignment horizontal="right" vertical="center"/>
    </xf>
    <xf numFmtId="0" fontId="43" fillId="0" borderId="0" xfId="0" applyFont="1" applyAlignment="1">
      <alignment vertical="center"/>
    </xf>
    <xf numFmtId="0" fontId="44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29" fillId="0" borderId="0" xfId="0" applyFont="1" applyAlignment="1">
      <alignment horizontal="right" vertical="center" wrapText="1"/>
    </xf>
    <xf numFmtId="0" fontId="26" fillId="0" borderId="0" xfId="0" applyFont="1" applyAlignment="1">
      <alignment vertical="center"/>
    </xf>
    <xf numFmtId="167" fontId="26" fillId="0" borderId="0" xfId="0" applyNumberFormat="1" applyFont="1" applyAlignment="1">
      <alignment vertical="center"/>
    </xf>
    <xf numFmtId="0" fontId="42" fillId="10" borderId="11" xfId="2" applyFont="1" applyFill="1" applyBorder="1" applyAlignment="1">
      <alignment horizontal="left" vertical="center" wrapText="1"/>
    </xf>
    <xf numFmtId="167" fontId="42" fillId="10" borderId="11" xfId="2" applyNumberFormat="1" applyFont="1" applyFill="1" applyBorder="1" applyAlignment="1">
      <alignment horizontal="center" vertical="center" wrapText="1"/>
    </xf>
    <xf numFmtId="0" fontId="42" fillId="10" borderId="11" xfId="2" applyFont="1" applyFill="1" applyBorder="1" applyAlignment="1">
      <alignment horizontal="center" vertical="center" wrapText="1"/>
    </xf>
    <xf numFmtId="0" fontId="23" fillId="7" borderId="15" xfId="2" applyFont="1" applyFill="1" applyBorder="1" applyAlignment="1">
      <alignment horizontal="center" vertical="center" wrapText="1"/>
    </xf>
    <xf numFmtId="0" fontId="24" fillId="0" borderId="18" xfId="2" applyFont="1" applyBorder="1" applyAlignment="1">
      <alignment horizontal="left" vertical="center" wrapText="1"/>
    </xf>
    <xf numFmtId="0" fontId="25" fillId="0" borderId="19" xfId="0" applyFont="1" applyBorder="1" applyAlignment="1">
      <alignment vertical="center"/>
    </xf>
    <xf numFmtId="0" fontId="25" fillId="0" borderId="20" xfId="0" applyFont="1" applyBorder="1" applyAlignment="1">
      <alignment vertical="center"/>
    </xf>
    <xf numFmtId="167" fontId="25" fillId="0" borderId="21" xfId="0" applyNumberFormat="1" applyFont="1" applyBorder="1" applyAlignment="1">
      <alignment horizontal="right" vertical="center"/>
    </xf>
    <xf numFmtId="0" fontId="40" fillId="7" borderId="15" xfId="2" applyFont="1" applyFill="1" applyBorder="1" applyAlignment="1">
      <alignment horizontal="center" vertical="center" wrapText="1"/>
    </xf>
    <xf numFmtId="167" fontId="24" fillId="10" borderId="11" xfId="2" applyNumberFormat="1" applyFont="1" applyFill="1" applyBorder="1" applyAlignment="1">
      <alignment horizontal="center" vertical="center" wrapText="1"/>
    </xf>
    <xf numFmtId="0" fontId="24" fillId="0" borderId="0" xfId="0" applyFont="1"/>
    <xf numFmtId="0" fontId="24" fillId="11" borderId="0" xfId="0" applyFont="1" applyFill="1"/>
    <xf numFmtId="0" fontId="49" fillId="4" borderId="0" xfId="0" applyFont="1" applyFill="1"/>
    <xf numFmtId="10" fontId="0" fillId="0" borderId="0" xfId="1" applyNumberFormat="1" applyFont="1"/>
    <xf numFmtId="164" fontId="0" fillId="0" borderId="0" xfId="3" applyFont="1" applyFill="1"/>
    <xf numFmtId="164" fontId="0" fillId="4" borderId="0" xfId="3" applyFont="1" applyFill="1"/>
    <xf numFmtId="164" fontId="0" fillId="11" borderId="0" xfId="3" applyFont="1" applyFill="1"/>
    <xf numFmtId="164" fontId="0" fillId="0" borderId="0" xfId="3" applyFont="1" applyFill="1" applyAlignment="1">
      <alignment horizontal="center"/>
    </xf>
    <xf numFmtId="164" fontId="0" fillId="4" borderId="0" xfId="3" applyFont="1" applyFill="1" applyAlignment="1">
      <alignment horizontal="center"/>
    </xf>
    <xf numFmtId="164" fontId="0" fillId="11" borderId="0" xfId="3" applyFont="1" applyFill="1" applyAlignment="1">
      <alignment horizontal="center"/>
    </xf>
    <xf numFmtId="10" fontId="0" fillId="0" borderId="0" xfId="1" applyNumberFormat="1" applyFont="1" applyFill="1"/>
    <xf numFmtId="10" fontId="0" fillId="4" borderId="0" xfId="1" applyNumberFormat="1" applyFont="1" applyFill="1"/>
    <xf numFmtId="10" fontId="0" fillId="11" borderId="0" xfId="1" applyNumberFormat="1" applyFont="1" applyFill="1"/>
    <xf numFmtId="10" fontId="0" fillId="0" borderId="0" xfId="1" applyNumberFormat="1" applyFont="1" applyFill="1" applyBorder="1"/>
    <xf numFmtId="0" fontId="15" fillId="0" borderId="0" xfId="0" applyFont="1"/>
    <xf numFmtId="0" fontId="7" fillId="0" borderId="30" xfId="2" applyFont="1" applyBorder="1" applyAlignment="1">
      <alignment horizontal="center" vertical="center" wrapText="1"/>
    </xf>
    <xf numFmtId="0" fontId="7" fillId="0" borderId="31" xfId="2" applyFont="1" applyBorder="1" applyAlignment="1">
      <alignment horizontal="center" vertical="center" wrapText="1"/>
    </xf>
    <xf numFmtId="0" fontId="7" fillId="0" borderId="32" xfId="2" applyFont="1" applyBorder="1" applyAlignment="1">
      <alignment horizontal="center" vertical="center" wrapText="1"/>
    </xf>
    <xf numFmtId="2" fontId="51" fillId="4" borderId="33" xfId="2" applyNumberFormat="1" applyFont="1" applyFill="1" applyBorder="1" applyAlignment="1">
      <alignment horizontal="center" vertical="center" wrapText="1"/>
    </xf>
    <xf numFmtId="2" fontId="51" fillId="4" borderId="34" xfId="2" applyNumberFormat="1" applyFont="1" applyFill="1" applyBorder="1" applyAlignment="1">
      <alignment horizontal="center" vertical="center" wrapText="1"/>
    </xf>
    <xf numFmtId="2" fontId="51" fillId="4" borderId="35" xfId="2" applyNumberFormat="1" applyFont="1" applyFill="1" applyBorder="1" applyAlignment="1">
      <alignment horizontal="center" vertical="center" wrapText="1"/>
    </xf>
    <xf numFmtId="2" fontId="7" fillId="0" borderId="33" xfId="2" applyNumberFormat="1" applyFont="1" applyBorder="1" applyAlignment="1">
      <alignment horizontal="center" vertical="center" wrapText="1"/>
    </xf>
    <xf numFmtId="2" fontId="7" fillId="0" borderId="34" xfId="2" applyNumberFormat="1" applyFont="1" applyBorder="1" applyAlignment="1">
      <alignment horizontal="center" vertical="center" wrapText="1"/>
    </xf>
    <xf numFmtId="2" fontId="7" fillId="0" borderId="35" xfId="2" applyNumberFormat="1" applyFont="1" applyBorder="1" applyAlignment="1">
      <alignment horizontal="center" vertical="center" wrapText="1"/>
    </xf>
    <xf numFmtId="0" fontId="7" fillId="0" borderId="36" xfId="2" applyFont="1" applyBorder="1" applyAlignment="1">
      <alignment horizontal="center" vertical="center" wrapText="1"/>
    </xf>
    <xf numFmtId="0" fontId="7" fillId="0" borderId="37" xfId="2" applyFont="1" applyBorder="1" applyAlignment="1">
      <alignment horizontal="center" vertical="center" wrapText="1"/>
    </xf>
    <xf numFmtId="0" fontId="7" fillId="0" borderId="38" xfId="2" applyFont="1" applyBorder="1" applyAlignment="1">
      <alignment horizontal="center" vertical="center" wrapText="1"/>
    </xf>
    <xf numFmtId="0" fontId="0" fillId="4" borderId="0" xfId="0" applyFill="1"/>
    <xf numFmtId="0" fontId="38" fillId="0" borderId="3" xfId="2" applyFont="1" applyBorder="1" applyAlignment="1">
      <alignment horizontal="center" vertical="center" wrapText="1"/>
    </xf>
    <xf numFmtId="0" fontId="23" fillId="6" borderId="43" xfId="2" applyFont="1" applyFill="1" applyBorder="1" applyAlignment="1">
      <alignment horizontal="center" vertical="center" wrapText="1"/>
    </xf>
    <xf numFmtId="0" fontId="7" fillId="0" borderId="29" xfId="2" applyFont="1" applyBorder="1" applyAlignment="1">
      <alignment horizontal="center" vertical="center" wrapText="1"/>
    </xf>
    <xf numFmtId="0" fontId="52" fillId="0" borderId="42" xfId="5" applyBorder="1" applyAlignment="1">
      <alignment horizontal="center" vertical="center" wrapText="1"/>
    </xf>
    <xf numFmtId="0" fontId="28" fillId="13" borderId="4" xfId="2" applyFont="1" applyFill="1" applyBorder="1" applyAlignment="1">
      <alignment horizontal="center" vertical="center" wrapText="1"/>
    </xf>
    <xf numFmtId="0" fontId="25" fillId="12" borderId="4" xfId="2" applyFont="1" applyFill="1" applyBorder="1" applyAlignment="1">
      <alignment horizontal="left" vertical="center" wrapText="1"/>
    </xf>
    <xf numFmtId="0" fontId="14" fillId="12" borderId="4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3" fillId="0" borderId="22" xfId="0" applyFont="1" applyBorder="1" applyAlignment="1">
      <alignment horizontal="left" vertical="center" wrapText="1"/>
    </xf>
    <xf numFmtId="166" fontId="38" fillId="0" borderId="3" xfId="1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3" fontId="6" fillId="0" borderId="22" xfId="0" applyNumberFormat="1" applyFont="1" applyBorder="1" applyAlignment="1">
      <alignment horizontal="right" vertical="center" wrapText="1"/>
    </xf>
    <xf numFmtId="3" fontId="12" fillId="0" borderId="3" xfId="3" applyNumberFormat="1" applyFont="1" applyFill="1" applyBorder="1" applyAlignment="1">
      <alignment horizontal="right" vertical="center" wrapText="1"/>
    </xf>
    <xf numFmtId="3" fontId="15" fillId="0" borderId="3" xfId="3" applyNumberFormat="1" applyFont="1" applyFill="1" applyBorder="1" applyAlignment="1">
      <alignment horizontal="right" vertical="center" wrapText="1"/>
    </xf>
    <xf numFmtId="3" fontId="55" fillId="0" borderId="3" xfId="3" applyNumberFormat="1" applyFont="1" applyFill="1" applyBorder="1" applyAlignment="1">
      <alignment horizontal="right" vertical="center" wrapText="1"/>
    </xf>
    <xf numFmtId="10" fontId="12" fillId="0" borderId="3" xfId="3" applyNumberFormat="1" applyFont="1" applyFill="1" applyBorder="1" applyAlignment="1">
      <alignment horizontal="right" vertical="center" wrapText="1"/>
    </xf>
    <xf numFmtId="166" fontId="38" fillId="0" borderId="3" xfId="1" applyNumberFormat="1" applyFont="1" applyBorder="1" applyAlignment="1">
      <alignment horizontal="right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3" fillId="6" borderId="25" xfId="3" applyNumberFormat="1" applyFont="1" applyFill="1" applyBorder="1" applyAlignment="1">
      <alignment horizontal="center" vertical="center" wrapText="1"/>
    </xf>
    <xf numFmtId="0" fontId="13" fillId="6" borderId="25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0" fontId="50" fillId="0" borderId="0" xfId="0" applyFont="1"/>
    <xf numFmtId="10" fontId="54" fillId="0" borderId="3" xfId="1" applyNumberFormat="1" applyFont="1" applyFill="1" applyBorder="1" applyAlignment="1">
      <alignment horizontal="center" vertical="center" wrapText="1"/>
    </xf>
    <xf numFmtId="0" fontId="14" fillId="11" borderId="22" xfId="0" applyFont="1" applyFill="1" applyBorder="1" applyAlignment="1">
      <alignment horizontal="left" vertical="center" wrapText="1"/>
    </xf>
    <xf numFmtId="3" fontId="54" fillId="11" borderId="3" xfId="3" applyNumberFormat="1" applyFont="1" applyFill="1" applyBorder="1" applyAlignment="1">
      <alignment horizontal="right" vertical="center" wrapText="1"/>
    </xf>
    <xf numFmtId="3" fontId="31" fillId="11" borderId="3" xfId="3" applyNumberFormat="1" applyFont="1" applyFill="1" applyBorder="1" applyAlignment="1">
      <alignment horizontal="right" vertical="center" wrapText="1"/>
    </xf>
    <xf numFmtId="0" fontId="5" fillId="0" borderId="22" xfId="0" applyFont="1" applyBorder="1" applyAlignment="1">
      <alignment horizontal="left" vertical="center" wrapText="1"/>
    </xf>
    <xf numFmtId="0" fontId="0" fillId="11" borderId="0" xfId="0" applyFill="1"/>
    <xf numFmtId="0" fontId="5" fillId="11" borderId="22" xfId="0" applyFont="1" applyFill="1" applyBorder="1" applyAlignment="1">
      <alignment horizontal="left" vertical="center" wrapText="1"/>
    </xf>
    <xf numFmtId="3" fontId="12" fillId="11" borderId="3" xfId="3" applyNumberFormat="1" applyFont="1" applyFill="1" applyBorder="1" applyAlignment="1">
      <alignment horizontal="right" vertical="center" wrapText="1"/>
    </xf>
    <xf numFmtId="3" fontId="15" fillId="11" borderId="3" xfId="3" applyNumberFormat="1" applyFont="1" applyFill="1" applyBorder="1" applyAlignment="1">
      <alignment horizontal="right" vertical="center" wrapText="1"/>
    </xf>
    <xf numFmtId="0" fontId="55" fillId="0" borderId="22" xfId="0" applyFont="1" applyBorder="1" applyAlignment="1">
      <alignment horizontal="right" vertical="center" wrapText="1"/>
    </xf>
    <xf numFmtId="0" fontId="46" fillId="0" borderId="22" xfId="0" applyFont="1" applyBorder="1" applyAlignment="1">
      <alignment horizontal="right" vertical="center" wrapText="1"/>
    </xf>
    <xf numFmtId="3" fontId="57" fillId="0" borderId="3" xfId="3" applyNumberFormat="1" applyFont="1" applyFill="1" applyBorder="1" applyAlignment="1">
      <alignment horizontal="right" vertical="center" wrapText="1"/>
    </xf>
    <xf numFmtId="3" fontId="35" fillId="0" borderId="3" xfId="3" applyNumberFormat="1" applyFont="1" applyFill="1" applyBorder="1" applyAlignment="1">
      <alignment horizontal="right" vertical="center" wrapText="1"/>
    </xf>
    <xf numFmtId="0" fontId="58" fillId="0" borderId="22" xfId="0" applyFont="1" applyBorder="1" applyAlignment="1">
      <alignment horizontal="left" vertical="center" wrapText="1"/>
    </xf>
    <xf numFmtId="3" fontId="58" fillId="0" borderId="3" xfId="3" applyNumberFormat="1" applyFont="1" applyFill="1" applyBorder="1" applyAlignment="1">
      <alignment horizontal="right" vertical="center" wrapText="1"/>
    </xf>
    <xf numFmtId="0" fontId="59" fillId="0" borderId="0" xfId="0" applyFont="1"/>
    <xf numFmtId="0" fontId="13" fillId="6" borderId="47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vertical="center"/>
    </xf>
    <xf numFmtId="0" fontId="47" fillId="0" borderId="52" xfId="0" applyFont="1" applyBorder="1" applyAlignment="1">
      <alignment vertical="center" textRotation="90"/>
    </xf>
    <xf numFmtId="3" fontId="0" fillId="0" borderId="0" xfId="0" applyNumberFormat="1"/>
    <xf numFmtId="0" fontId="42" fillId="10" borderId="53" xfId="2" applyFont="1" applyFill="1" applyBorder="1" applyAlignment="1">
      <alignment vertical="center" wrapText="1"/>
    </xf>
    <xf numFmtId="0" fontId="42" fillId="10" borderId="13" xfId="2" applyFont="1" applyFill="1" applyBorder="1" applyAlignment="1">
      <alignment vertical="center" wrapText="1"/>
    </xf>
    <xf numFmtId="0" fontId="25" fillId="0" borderId="54" xfId="0" applyFont="1" applyBorder="1" applyAlignment="1">
      <alignment vertical="center"/>
    </xf>
    <xf numFmtId="2" fontId="51" fillId="9" borderId="23" xfId="1" applyNumberFormat="1" applyFont="1" applyFill="1" applyBorder="1" applyAlignment="1">
      <alignment horizontal="center" vertical="center" wrapText="1"/>
    </xf>
    <xf numFmtId="10" fontId="51" fillId="9" borderId="3" xfId="1" applyNumberFormat="1" applyFont="1" applyFill="1" applyBorder="1" applyAlignment="1">
      <alignment horizontal="center" vertical="center" wrapText="1"/>
    </xf>
    <xf numFmtId="0" fontId="60" fillId="0" borderId="28" xfId="0" applyFont="1" applyBorder="1" applyAlignment="1">
      <alignment horizontal="left" vertical="center" wrapText="1"/>
    </xf>
    <xf numFmtId="0" fontId="56" fillId="0" borderId="0" xfId="0" applyFont="1" applyAlignment="1">
      <alignment vertical="center" wrapText="1"/>
    </xf>
    <xf numFmtId="0" fontId="61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0" fontId="42" fillId="5" borderId="1" xfId="2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62" fillId="0" borderId="0" xfId="0" applyFont="1" applyAlignment="1">
      <alignment horizontal="left" vertical="center"/>
    </xf>
    <xf numFmtId="0" fontId="33" fillId="7" borderId="16" xfId="2" applyFont="1" applyFill="1" applyBorder="1" applyAlignment="1">
      <alignment horizontal="center" vertical="center" wrapText="1"/>
    </xf>
    <xf numFmtId="0" fontId="33" fillId="7" borderId="17" xfId="2" applyFont="1" applyFill="1" applyBorder="1" applyAlignment="1">
      <alignment horizontal="center" vertical="center" wrapText="1"/>
    </xf>
    <xf numFmtId="0" fontId="33" fillId="7" borderId="13" xfId="2" applyFont="1" applyFill="1" applyBorder="1" applyAlignment="1">
      <alignment horizontal="center" vertical="center" wrapText="1"/>
    </xf>
    <xf numFmtId="14" fontId="25" fillId="0" borderId="0" xfId="0" applyNumberFormat="1" applyFont="1" applyAlignment="1">
      <alignment vertical="center"/>
    </xf>
    <xf numFmtId="168" fontId="26" fillId="0" borderId="0" xfId="0" applyNumberFormat="1" applyFont="1" applyAlignment="1">
      <alignment vertical="center"/>
    </xf>
    <xf numFmtId="164" fontId="25" fillId="0" borderId="0" xfId="0" applyNumberFormat="1" applyFont="1" applyAlignment="1">
      <alignment vertical="center"/>
    </xf>
    <xf numFmtId="167" fontId="25" fillId="0" borderId="0" xfId="0" applyNumberFormat="1" applyFont="1" applyAlignment="1">
      <alignment vertical="center"/>
    </xf>
    <xf numFmtId="0" fontId="63" fillId="0" borderId="0" xfId="0" applyFont="1" applyAlignment="1">
      <alignment wrapText="1"/>
    </xf>
    <xf numFmtId="10" fontId="54" fillId="0" borderId="0" xfId="1" applyNumberFormat="1" applyFont="1" applyFill="1" applyBorder="1" applyAlignment="1">
      <alignment horizontal="center" vertical="center" wrapText="1"/>
    </xf>
    <xf numFmtId="0" fontId="4" fillId="0" borderId="11" xfId="2" applyFont="1" applyBorder="1" applyAlignment="1">
      <alignment horizontal="left" vertical="center" wrapText="1"/>
    </xf>
    <xf numFmtId="0" fontId="24" fillId="0" borderId="11" xfId="2" applyFont="1" applyBorder="1" applyAlignment="1">
      <alignment horizontal="left" vertical="center" wrapText="1"/>
    </xf>
    <xf numFmtId="10" fontId="24" fillId="0" borderId="18" xfId="1" applyNumberFormat="1" applyFont="1" applyFill="1" applyBorder="1" applyAlignment="1">
      <alignment horizontal="center" vertical="center" wrapText="1"/>
    </xf>
    <xf numFmtId="166" fontId="64" fillId="0" borderId="11" xfId="2" applyNumberFormat="1" applyFont="1" applyBorder="1" applyAlignment="1">
      <alignment horizontal="center" vertical="center" wrapText="1"/>
    </xf>
    <xf numFmtId="167" fontId="0" fillId="0" borderId="0" xfId="0" applyNumberFormat="1"/>
    <xf numFmtId="0" fontId="0" fillId="0" borderId="0" xfId="0" applyAlignment="1">
      <alignment horizontal="center"/>
    </xf>
    <xf numFmtId="165" fontId="50" fillId="0" borderId="0" xfId="1" applyNumberFormat="1" applyFont="1" applyFill="1" applyBorder="1"/>
    <xf numFmtId="0" fontId="58" fillId="0" borderId="0" xfId="0" applyFont="1" applyAlignment="1">
      <alignment horizontal="left" vertical="center" wrapText="1"/>
    </xf>
    <xf numFmtId="3" fontId="58" fillId="0" borderId="0" xfId="3" applyNumberFormat="1" applyFont="1" applyFill="1" applyBorder="1" applyAlignment="1">
      <alignment horizontal="right" vertical="center" wrapText="1"/>
    </xf>
    <xf numFmtId="166" fontId="58" fillId="0" borderId="0" xfId="3" applyNumberFormat="1" applyFont="1" applyFill="1" applyBorder="1" applyAlignment="1">
      <alignment horizontal="right" vertical="center" wrapText="1"/>
    </xf>
    <xf numFmtId="166" fontId="25" fillId="0" borderId="0" xfId="0" applyNumberFormat="1" applyFont="1" applyAlignment="1">
      <alignment vertical="center"/>
    </xf>
    <xf numFmtId="167" fontId="24" fillId="0" borderId="11" xfId="2" applyNumberFormat="1" applyFont="1" applyBorder="1" applyAlignment="1">
      <alignment horizontal="center" vertical="center" wrapText="1"/>
    </xf>
    <xf numFmtId="0" fontId="24" fillId="0" borderId="11" xfId="2" applyFont="1" applyBorder="1" applyAlignment="1">
      <alignment horizontal="center" vertical="center" wrapText="1"/>
    </xf>
    <xf numFmtId="0" fontId="42" fillId="0" borderId="13" xfId="2" applyFont="1" applyBorder="1" applyAlignment="1">
      <alignment vertical="center" wrapText="1"/>
    </xf>
    <xf numFmtId="0" fontId="24" fillId="0" borderId="4" xfId="2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2" fillId="0" borderId="11" xfId="2" applyFont="1" applyBorder="1" applyAlignment="1">
      <alignment horizontal="left" vertical="center" wrapText="1"/>
    </xf>
    <xf numFmtId="10" fontId="58" fillId="0" borderId="3" xfId="3" applyNumberFormat="1" applyFont="1" applyFill="1" applyBorder="1" applyAlignment="1">
      <alignment horizontal="right" vertical="center" wrapText="1"/>
    </xf>
    <xf numFmtId="1" fontId="58" fillId="0" borderId="3" xfId="3" applyNumberFormat="1" applyFont="1" applyFill="1" applyBorder="1" applyAlignment="1">
      <alignment horizontal="right" vertical="center" wrapText="1"/>
    </xf>
    <xf numFmtId="166" fontId="58" fillId="0" borderId="3" xfId="3" applyNumberFormat="1" applyFont="1" applyFill="1" applyBorder="1" applyAlignment="1">
      <alignment horizontal="right" vertical="center" wrapText="1"/>
    </xf>
    <xf numFmtId="2" fontId="0" fillId="0" borderId="0" xfId="0" applyNumberFormat="1"/>
    <xf numFmtId="3" fontId="42" fillId="10" borderId="55" xfId="2" applyNumberFormat="1" applyFont="1" applyFill="1" applyBorder="1" applyAlignment="1">
      <alignment horizontal="center" vertical="center" wrapText="1"/>
    </xf>
    <xf numFmtId="3" fontId="42" fillId="10" borderId="11" xfId="2" applyNumberFormat="1" applyFont="1" applyFill="1" applyBorder="1" applyAlignment="1">
      <alignment horizontal="center" vertical="center" wrapText="1"/>
    </xf>
    <xf numFmtId="3" fontId="42" fillId="10" borderId="13" xfId="2" applyNumberFormat="1" applyFont="1" applyFill="1" applyBorder="1" applyAlignment="1">
      <alignment vertical="center" wrapText="1"/>
    </xf>
    <xf numFmtId="0" fontId="1" fillId="11" borderId="22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11" xfId="2" applyFont="1" applyBorder="1" applyAlignment="1">
      <alignment horizontal="left" vertical="center" wrapText="1"/>
    </xf>
    <xf numFmtId="3" fontId="42" fillId="10" borderId="19" xfId="2" applyNumberFormat="1" applyFont="1" applyFill="1" applyBorder="1" applyAlignment="1">
      <alignment horizontal="center" vertical="center" wrapText="1"/>
    </xf>
    <xf numFmtId="0" fontId="48" fillId="6" borderId="0" xfId="0" applyFont="1" applyFill="1" applyAlignment="1">
      <alignment horizontal="center" vertical="center" textRotation="90"/>
    </xf>
    <xf numFmtId="0" fontId="36" fillId="14" borderId="56" xfId="2" applyFont="1" applyFill="1" applyBorder="1" applyAlignment="1">
      <alignment horizontal="center" vertical="center" textRotation="90" wrapText="1"/>
    </xf>
    <xf numFmtId="165" fontId="25" fillId="0" borderId="0" xfId="1" applyNumberFormat="1" applyFont="1" applyFill="1" applyAlignment="1">
      <alignment vertical="center"/>
    </xf>
    <xf numFmtId="0" fontId="48" fillId="6" borderId="2" xfId="0" applyFont="1" applyFill="1" applyBorder="1" applyAlignment="1">
      <alignment horizontal="center" vertical="center" textRotation="90"/>
    </xf>
    <xf numFmtId="0" fontId="1" fillId="0" borderId="30" xfId="2" applyFont="1" applyBorder="1" applyAlignment="1">
      <alignment horizontal="center" vertical="center" wrapText="1"/>
    </xf>
    <xf numFmtId="0" fontId="1" fillId="0" borderId="36" xfId="2" applyFont="1" applyBorder="1" applyAlignment="1">
      <alignment horizontal="center" vertical="center" wrapText="1"/>
    </xf>
    <xf numFmtId="0" fontId="1" fillId="0" borderId="31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32" xfId="2" applyFont="1" applyBorder="1" applyAlignment="1">
      <alignment horizontal="center" vertical="center" wrapText="1"/>
    </xf>
    <xf numFmtId="0" fontId="1" fillId="0" borderId="38" xfId="2" applyFont="1" applyBorder="1" applyAlignment="1">
      <alignment horizontal="center" vertical="center" wrapText="1"/>
    </xf>
    <xf numFmtId="2" fontId="1" fillId="0" borderId="34" xfId="2" applyNumberFormat="1" applyFont="1" applyBorder="1" applyAlignment="1">
      <alignment horizontal="center" vertical="center" wrapText="1"/>
    </xf>
    <xf numFmtId="0" fontId="1" fillId="0" borderId="42" xfId="2" applyFont="1" applyBorder="1" applyAlignment="1">
      <alignment horizontal="center" vertical="center" wrapText="1"/>
    </xf>
    <xf numFmtId="2" fontId="1" fillId="0" borderId="42" xfId="1" applyNumberFormat="1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10" fontId="1" fillId="0" borderId="3" xfId="1" applyNumberFormat="1" applyFont="1" applyBorder="1" applyAlignment="1">
      <alignment horizontal="center" vertical="center" wrapText="1"/>
    </xf>
    <xf numFmtId="166" fontId="51" fillId="9" borderId="23" xfId="1" applyNumberFormat="1" applyFont="1" applyFill="1" applyBorder="1" applyAlignment="1">
      <alignment horizontal="center" vertical="center" wrapText="1"/>
    </xf>
    <xf numFmtId="3" fontId="35" fillId="4" borderId="3" xfId="3" applyNumberFormat="1" applyFont="1" applyFill="1" applyBorder="1" applyAlignment="1">
      <alignment horizontal="right" vertical="center" wrapText="1"/>
    </xf>
    <xf numFmtId="0" fontId="65" fillId="0" borderId="54" xfId="0" applyFont="1" applyBorder="1" applyAlignment="1">
      <alignment horizontal="center" vertical="center"/>
    </xf>
    <xf numFmtId="0" fontId="1" fillId="0" borderId="13" xfId="2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4" fillId="0" borderId="4" xfId="2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3" fillId="6" borderId="0" xfId="0" applyFont="1" applyFill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48" fillId="6" borderId="2" xfId="0" applyFont="1" applyFill="1" applyBorder="1" applyAlignment="1">
      <alignment horizontal="center" vertical="center" textRotation="90"/>
    </xf>
    <xf numFmtId="0" fontId="13" fillId="6" borderId="39" xfId="2" applyFont="1" applyFill="1" applyBorder="1" applyAlignment="1">
      <alignment horizontal="center" vertical="center" wrapText="1"/>
    </xf>
    <xf numFmtId="0" fontId="13" fillId="6" borderId="40" xfId="2" applyFont="1" applyFill="1" applyBorder="1" applyAlignment="1">
      <alignment horizontal="center" vertical="center" wrapText="1"/>
    </xf>
    <xf numFmtId="0" fontId="13" fillId="6" borderId="41" xfId="2" applyFont="1" applyFill="1" applyBorder="1" applyAlignment="1">
      <alignment horizontal="center" vertical="center" wrapText="1"/>
    </xf>
    <xf numFmtId="0" fontId="11" fillId="6" borderId="44" xfId="2" applyFont="1" applyFill="1" applyBorder="1" applyAlignment="1">
      <alignment horizontal="center" vertical="center" wrapText="1"/>
    </xf>
    <xf numFmtId="0" fontId="11" fillId="6" borderId="45" xfId="2" applyFont="1" applyFill="1" applyBorder="1" applyAlignment="1">
      <alignment horizontal="center" vertical="center" wrapText="1"/>
    </xf>
    <xf numFmtId="0" fontId="11" fillId="6" borderId="46" xfId="2" applyFont="1" applyFill="1" applyBorder="1" applyAlignment="1">
      <alignment horizontal="center" vertical="center" wrapText="1"/>
    </xf>
    <xf numFmtId="0" fontId="48" fillId="6" borderId="27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48" fillId="6" borderId="0" xfId="0" applyFont="1" applyFill="1" applyAlignment="1">
      <alignment horizontal="center" vertical="center" textRotation="90"/>
    </xf>
    <xf numFmtId="0" fontId="22" fillId="7" borderId="12" xfId="2" applyFont="1" applyFill="1" applyBorder="1" applyAlignment="1">
      <alignment vertical="center" wrapText="1"/>
    </xf>
    <xf numFmtId="0" fontId="22" fillId="7" borderId="48" xfId="2" applyFont="1" applyFill="1" applyBorder="1" applyAlignment="1">
      <alignment vertical="center" wrapText="1"/>
    </xf>
    <xf numFmtId="0" fontId="36" fillId="14" borderId="19" xfId="2" applyFont="1" applyFill="1" applyBorder="1" applyAlignment="1">
      <alignment horizontal="center" vertical="center" textRotation="90" wrapText="1"/>
    </xf>
    <xf numFmtId="0" fontId="36" fillId="14" borderId="49" xfId="2" applyFont="1" applyFill="1" applyBorder="1" applyAlignment="1">
      <alignment horizontal="center" vertical="center" textRotation="90" wrapText="1"/>
    </xf>
    <xf numFmtId="0" fontId="36" fillId="14" borderId="50" xfId="2" applyFont="1" applyFill="1" applyBorder="1" applyAlignment="1">
      <alignment horizontal="center" vertical="center" textRotation="90" wrapText="1"/>
    </xf>
    <xf numFmtId="0" fontId="36" fillId="14" borderId="51" xfId="2" applyFont="1" applyFill="1" applyBorder="1" applyAlignment="1">
      <alignment horizontal="center" vertical="center" textRotation="90" wrapText="1"/>
    </xf>
    <xf numFmtId="0" fontId="36" fillId="14" borderId="52" xfId="2" applyFont="1" applyFill="1" applyBorder="1" applyAlignment="1">
      <alignment horizontal="center" vertical="center" textRotation="90" wrapText="1"/>
    </xf>
    <xf numFmtId="0" fontId="36" fillId="14" borderId="0" xfId="2" applyFont="1" applyFill="1" applyAlignment="1">
      <alignment horizontal="center" vertical="center" textRotation="90" wrapText="1"/>
    </xf>
    <xf numFmtId="3" fontId="42" fillId="15" borderId="12" xfId="2" applyNumberFormat="1" applyFont="1" applyFill="1" applyBorder="1" applyAlignment="1">
      <alignment horizontal="center" vertical="center" wrapText="1"/>
    </xf>
  </cellXfs>
  <cellStyles count="6">
    <cellStyle name="Lien hypertexte" xfId="5" builtinId="8"/>
    <cellStyle name="Milliers" xfId="3" builtinId="3"/>
    <cellStyle name="Normal" xfId="0" builtinId="0"/>
    <cellStyle name="Normal 11 10" xfId="2" xr:uid="{00000000-0005-0000-0000-000003000000}"/>
    <cellStyle name="Pourcentage" xfId="1" builtinId="5"/>
    <cellStyle name="Pourcentage 3" xfId="4" xr:uid="{00000000-0005-0000-0000-000005000000}"/>
  </cellStyles>
  <dxfs count="14"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SECURE-DR\3-DD\8.%20FPE\3.%20EDM%20et%20G&#233;r&#233;dis\1.%20Dotations%20FPE\1.%20Electricit&#233;%20de%20Mayotte\FPE%202022-2025\2.%20Evolutions%20annuelles\CRCP%20&amp;%20dotations%20compl&#233;mentaires%20EDM.xlsx" TargetMode="External"/><Relationship Id="rId1" Type="http://schemas.openxmlformats.org/officeDocument/2006/relationships/externalLinkPath" Target="/SECURE-DR/3-DD/8.%20FPE/3.%20EDM%20et%20G&#233;r&#233;dis/1.%20Dotations%20FPE/1.%20Electricit&#233;%20de%20Mayotte/FPE%202022-2025/2.%20Evolutions%20annuelles/CRCP%20&amp;%20dotations%20compl&#233;mentaires%20ED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TICE"/>
      <sheetName val="Equilibre prévisionnel"/>
      <sheetName val="IPC"/>
      <sheetName val="Montants réalisés"/>
      <sheetName val="CRCP &amp; évolutions"/>
    </sheetNames>
    <sheetDataSet>
      <sheetData sheetId="0"/>
      <sheetData sheetId="1">
        <row r="28">
          <cell r="E28">
            <v>0</v>
          </cell>
          <cell r="F28">
            <v>0</v>
          </cell>
          <cell r="G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insee.fr/fr/statistiques/serie/00176385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1:E15"/>
  <sheetViews>
    <sheetView zoomScale="85" zoomScaleNormal="85" workbookViewId="0">
      <selection activeCell="C17" sqref="C17"/>
    </sheetView>
  </sheetViews>
  <sheetFormatPr baseColWidth="10" defaultRowHeight="15" x14ac:dyDescent="0.25"/>
  <cols>
    <col min="2" max="2" width="27.28515625" bestFit="1" customWidth="1"/>
    <col min="3" max="3" width="122.42578125" customWidth="1"/>
    <col min="4" max="4" width="34" customWidth="1"/>
  </cols>
  <sheetData>
    <row r="1" spans="2:5" x14ac:dyDescent="0.25">
      <c r="B1" s="178" t="s">
        <v>0</v>
      </c>
      <c r="C1" s="178"/>
    </row>
    <row r="2" spans="2:5" ht="101.25" customHeight="1" x14ac:dyDescent="0.25">
      <c r="B2" s="1" t="s">
        <v>1</v>
      </c>
      <c r="C2" s="180" t="s">
        <v>76</v>
      </c>
      <c r="D2" s="180"/>
    </row>
    <row r="3" spans="2:5" ht="15.75" thickBot="1" x14ac:dyDescent="0.3"/>
    <row r="4" spans="2:5" ht="17.25" thickBot="1" x14ac:dyDescent="0.3">
      <c r="B4" s="3" t="s">
        <v>7</v>
      </c>
      <c r="C4" s="4" t="s">
        <v>2</v>
      </c>
      <c r="D4" s="5"/>
    </row>
    <row r="5" spans="2:5" ht="15.75" thickBot="1" x14ac:dyDescent="0.3">
      <c r="B5" s="6"/>
      <c r="C5" s="6"/>
      <c r="D5" s="6"/>
    </row>
    <row r="6" spans="2:5" ht="32.25" thickBot="1" x14ac:dyDescent="0.3">
      <c r="B6" s="72" t="s">
        <v>54</v>
      </c>
      <c r="C6" s="73" t="s">
        <v>77</v>
      </c>
      <c r="D6" s="74" t="s">
        <v>3</v>
      </c>
    </row>
    <row r="7" spans="2:5" ht="27.75" thickBot="1" x14ac:dyDescent="0.3">
      <c r="B7" s="7" t="s">
        <v>4</v>
      </c>
      <c r="C7" s="15" t="s">
        <v>73</v>
      </c>
      <c r="D7" s="14" t="s">
        <v>12</v>
      </c>
    </row>
    <row r="8" spans="2:5" ht="32.25" thickBot="1" x14ac:dyDescent="0.3">
      <c r="B8" s="7" t="s">
        <v>46</v>
      </c>
      <c r="C8" s="15" t="s">
        <v>78</v>
      </c>
      <c r="D8" s="14" t="s">
        <v>12</v>
      </c>
    </row>
    <row r="9" spans="2:5" ht="48" thickBot="1" x14ac:dyDescent="0.3">
      <c r="B9" s="13" t="s">
        <v>55</v>
      </c>
      <c r="C9" s="16" t="s">
        <v>79</v>
      </c>
      <c r="D9" s="17" t="s">
        <v>45</v>
      </c>
    </row>
    <row r="10" spans="2:5" ht="15.75" thickBot="1" x14ac:dyDescent="0.3">
      <c r="B10" s="2"/>
      <c r="C10" s="2"/>
      <c r="D10" s="2"/>
    </row>
    <row r="11" spans="2:5" ht="17.25" thickBot="1" x14ac:dyDescent="0.3">
      <c r="B11" s="9" t="s">
        <v>5</v>
      </c>
      <c r="C11" s="11" t="s">
        <v>6</v>
      </c>
      <c r="D11" s="11" t="s">
        <v>7</v>
      </c>
      <c r="E11" s="10" t="s">
        <v>8</v>
      </c>
    </row>
    <row r="12" spans="2:5" ht="16.5" thickBot="1" x14ac:dyDescent="0.3">
      <c r="B12" s="179" t="s">
        <v>9</v>
      </c>
      <c r="C12" s="145" t="s">
        <v>10</v>
      </c>
      <c r="D12" s="7" t="s">
        <v>4</v>
      </c>
      <c r="E12" s="8" t="s">
        <v>29</v>
      </c>
    </row>
    <row r="13" spans="2:5" ht="32.25" thickBot="1" x14ac:dyDescent="0.3">
      <c r="B13" s="179"/>
      <c r="C13" s="145" t="s">
        <v>80</v>
      </c>
      <c r="D13" s="7" t="s">
        <v>46</v>
      </c>
      <c r="E13" s="12" t="s">
        <v>47</v>
      </c>
    </row>
    <row r="14" spans="2:5" ht="16.5" thickBot="1" x14ac:dyDescent="0.3">
      <c r="B14" s="179" t="s">
        <v>11</v>
      </c>
      <c r="C14" s="145" t="s">
        <v>61</v>
      </c>
      <c r="D14" s="13" t="s">
        <v>55</v>
      </c>
      <c r="E14" s="12" t="s">
        <v>48</v>
      </c>
    </row>
    <row r="15" spans="2:5" ht="16.5" thickBot="1" x14ac:dyDescent="0.3">
      <c r="B15" s="179"/>
      <c r="C15" s="145" t="s">
        <v>62</v>
      </c>
      <c r="D15" s="13" t="s">
        <v>55</v>
      </c>
      <c r="E15" s="12" t="s">
        <v>63</v>
      </c>
    </row>
  </sheetData>
  <mergeCells count="4">
    <mergeCell ref="B1:C1"/>
    <mergeCell ref="B12:B13"/>
    <mergeCell ref="B14:B15"/>
    <mergeCell ref="C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O44"/>
  <sheetViews>
    <sheetView zoomScale="85" zoomScaleNormal="85" workbookViewId="0">
      <pane xSplit="2" ySplit="9" topLeftCell="C10" activePane="bottomRight" state="frozen"/>
      <selection pane="topRight" activeCell="C1" sqref="C1"/>
      <selection pane="bottomLeft" activeCell="A12" sqref="A12"/>
      <selection pane="bottomRight" activeCell="C21" sqref="C21"/>
    </sheetView>
  </sheetViews>
  <sheetFormatPr baseColWidth="10" defaultRowHeight="15" x14ac:dyDescent="0.25"/>
  <cols>
    <col min="1" max="1" width="7.28515625" customWidth="1"/>
    <col min="2" max="2" width="98.7109375" style="75" bestFit="1" customWidth="1"/>
    <col min="4" max="4" width="12.28515625" customWidth="1"/>
  </cols>
  <sheetData>
    <row r="1" spans="1:15" x14ac:dyDescent="0.25">
      <c r="B1" s="78" t="s">
        <v>0</v>
      </c>
    </row>
    <row r="2" spans="1:15" ht="16.5" thickBot="1" x14ac:dyDescent="0.35">
      <c r="B2" s="40" t="s">
        <v>37</v>
      </c>
      <c r="C2" s="183"/>
      <c r="D2" s="183"/>
      <c r="E2" s="130"/>
    </row>
    <row r="3" spans="1:15" ht="15.75" thickBot="1" x14ac:dyDescent="0.3">
      <c r="E3" s="181" t="s">
        <v>59</v>
      </c>
      <c r="F3" s="182"/>
      <c r="G3" s="90">
        <v>0</v>
      </c>
    </row>
    <row r="4" spans="1:15" ht="15.75" thickBot="1" x14ac:dyDescent="0.3"/>
    <row r="5" spans="1:15" s="89" customFormat="1" ht="15.75" thickBot="1" x14ac:dyDescent="0.3">
      <c r="B5" s="85" t="s">
        <v>31</v>
      </c>
      <c r="C5" s="86">
        <v>2021</v>
      </c>
      <c r="D5" s="87">
        <v>2022</v>
      </c>
      <c r="E5" s="88">
        <v>2023</v>
      </c>
      <c r="F5" s="88">
        <v>2024</v>
      </c>
      <c r="G5" s="88">
        <v>2025</v>
      </c>
    </row>
    <row r="6" spans="1:15" ht="21" thickBot="1" x14ac:dyDescent="0.3">
      <c r="A6" s="162" t="s">
        <v>4</v>
      </c>
      <c r="B6" s="94" t="s">
        <v>30</v>
      </c>
      <c r="C6" s="83">
        <v>0.02</v>
      </c>
      <c r="D6" s="83">
        <v>1.6E-2</v>
      </c>
      <c r="E6" s="83">
        <v>1.2E-2</v>
      </c>
      <c r="F6" s="83">
        <v>1.2999999999999999E-2</v>
      </c>
      <c r="G6" s="83">
        <v>1.2E-2</v>
      </c>
    </row>
    <row r="7" spans="1:15" ht="15.75" thickBot="1" x14ac:dyDescent="0.3">
      <c r="A7" s="159"/>
      <c r="B7" s="76" t="s">
        <v>75</v>
      </c>
      <c r="C7" s="84">
        <f>1*(1+C6)</f>
        <v>1.02</v>
      </c>
      <c r="D7" s="84">
        <f>C7*(1+D6)</f>
        <v>1.0363200000000001</v>
      </c>
      <c r="E7" s="84">
        <f t="shared" ref="E7:G7" si="0">D7*(1+E6)</f>
        <v>1.0487558400000001</v>
      </c>
      <c r="F7" s="84">
        <f t="shared" si="0"/>
        <v>1.0623896659200001</v>
      </c>
      <c r="G7" s="84">
        <f t="shared" si="0"/>
        <v>1.0751383419110401</v>
      </c>
    </row>
    <row r="8" spans="1:15" ht="15.75" thickBot="1" x14ac:dyDescent="0.3"/>
    <row r="9" spans="1:15" s="89" customFormat="1" ht="41.25" thickBot="1" x14ac:dyDescent="0.3">
      <c r="B9" s="85" t="s">
        <v>64</v>
      </c>
      <c r="C9" s="86">
        <v>2021</v>
      </c>
      <c r="D9" s="87">
        <v>2022</v>
      </c>
      <c r="E9" s="88">
        <v>2023</v>
      </c>
      <c r="F9" s="88">
        <v>2024</v>
      </c>
      <c r="G9" s="88">
        <v>2025</v>
      </c>
      <c r="H9" s="88" t="s">
        <v>91</v>
      </c>
      <c r="L9" s="136"/>
      <c r="M9" s="136"/>
      <c r="N9" s="136"/>
      <c r="O9" s="136"/>
    </row>
    <row r="10" spans="1:15" ht="15.75" thickBot="1" x14ac:dyDescent="0.3">
      <c r="A10" s="184" t="s">
        <v>33</v>
      </c>
      <c r="B10" s="146" t="s">
        <v>65</v>
      </c>
      <c r="C10" s="80"/>
      <c r="D10" s="80">
        <f>SUM(D11:D16)</f>
        <v>3414.3879067967582</v>
      </c>
      <c r="E10" s="80">
        <f>SUM(E11:E16)</f>
        <v>3535.8840883634257</v>
      </c>
      <c r="F10" s="80">
        <f>SUM(F11:F16)</f>
        <v>3559.8893175775743</v>
      </c>
      <c r="G10" s="80">
        <f>SUM(G11:G16)</f>
        <v>3559.4205233656116</v>
      </c>
      <c r="H10" s="80">
        <f>SUM(H11:H14)</f>
        <v>3608.1030283868004</v>
      </c>
      <c r="J10" s="137"/>
    </row>
    <row r="11" spans="1:15" ht="15.75" thickBot="1" x14ac:dyDescent="0.3">
      <c r="A11" s="184"/>
      <c r="B11" s="99" t="s">
        <v>66</v>
      </c>
      <c r="C11" s="82"/>
      <c r="D11" s="82">
        <v>3611.6381984235904</v>
      </c>
      <c r="E11" s="82">
        <v>3733.4364512618863</v>
      </c>
      <c r="F11" s="82">
        <v>3757.8463868218132</v>
      </c>
      <c r="G11" s="82">
        <v>3757.6851772259429</v>
      </c>
      <c r="H11" s="82">
        <f>AVERAGE(D11:G11)</f>
        <v>3715.1515534333084</v>
      </c>
      <c r="I11" s="109"/>
      <c r="J11" s="53"/>
      <c r="L11" s="136"/>
      <c r="M11" s="136"/>
      <c r="N11" s="136"/>
      <c r="O11" s="136"/>
    </row>
    <row r="12" spans="1:15" ht="15.75" thickBot="1" x14ac:dyDescent="0.3">
      <c r="A12" s="184"/>
      <c r="B12" s="99" t="s">
        <v>81</v>
      </c>
      <c r="C12" s="82"/>
      <c r="D12" s="82">
        <v>-100.61382268037715</v>
      </c>
      <c r="E12" s="82">
        <v>-100.91589395200593</v>
      </c>
      <c r="F12" s="82">
        <v>-101.32060029778411</v>
      </c>
      <c r="G12" s="82">
        <v>-101.6281849138764</v>
      </c>
      <c r="H12" s="82">
        <f t="shared" ref="H12:H15" si="1">AVERAGE(D12:G12)</f>
        <v>-101.1196254610109</v>
      </c>
      <c r="I12" s="109"/>
      <c r="J12" s="53"/>
      <c r="L12" s="136"/>
      <c r="M12" s="136"/>
      <c r="N12" s="136"/>
      <c r="O12" s="136"/>
    </row>
    <row r="13" spans="1:15" ht="15.75" thickBot="1" x14ac:dyDescent="0.3">
      <c r="A13" s="184"/>
      <c r="B13" s="99" t="s">
        <v>82</v>
      </c>
      <c r="C13" s="82"/>
      <c r="D13" s="82">
        <v>-5.9288995854971205</v>
      </c>
      <c r="E13" s="82">
        <v>-5.9288995854971205</v>
      </c>
      <c r="F13" s="82">
        <v>-5.9288995854971205</v>
      </c>
      <c r="G13" s="82">
        <v>-5.9288995854971205</v>
      </c>
      <c r="H13" s="82">
        <f t="shared" si="1"/>
        <v>-5.9288995854971205</v>
      </c>
      <c r="I13" s="109"/>
      <c r="J13" s="53"/>
      <c r="L13" s="136"/>
      <c r="M13" s="136"/>
      <c r="N13" s="136"/>
      <c r="O13" s="136"/>
    </row>
    <row r="14" spans="1:15" ht="15.75" thickBot="1" x14ac:dyDescent="0.3">
      <c r="A14" s="184"/>
      <c r="B14" s="99" t="s">
        <v>83</v>
      </c>
      <c r="C14" s="82"/>
      <c r="D14" s="82">
        <v>0</v>
      </c>
      <c r="E14" s="82">
        <v>0</v>
      </c>
      <c r="F14" s="82">
        <v>0</v>
      </c>
      <c r="G14" s="82">
        <v>0</v>
      </c>
      <c r="H14" s="82">
        <f t="shared" si="1"/>
        <v>0</v>
      </c>
      <c r="I14" s="109"/>
      <c r="J14" s="53"/>
      <c r="L14" s="136"/>
      <c r="M14" s="136"/>
      <c r="N14" s="136"/>
      <c r="O14" s="136"/>
    </row>
    <row r="15" spans="1:15" ht="15.75" thickBot="1" x14ac:dyDescent="0.3">
      <c r="A15" s="184"/>
      <c r="B15" s="99" t="s">
        <v>98</v>
      </c>
      <c r="C15" s="82"/>
      <c r="D15" s="82">
        <v>-150</v>
      </c>
      <c r="E15" s="82">
        <v>-150</v>
      </c>
      <c r="F15" s="82">
        <v>-150</v>
      </c>
      <c r="G15" s="82">
        <v>-150</v>
      </c>
      <c r="H15" s="82">
        <f t="shared" si="1"/>
        <v>-150</v>
      </c>
      <c r="I15" s="109"/>
      <c r="J15" s="53"/>
      <c r="L15" s="136"/>
      <c r="M15" s="136"/>
      <c r="N15" s="136"/>
      <c r="O15" s="136"/>
    </row>
    <row r="16" spans="1:15" ht="15.75" thickBot="1" x14ac:dyDescent="0.3">
      <c r="A16" s="184"/>
      <c r="B16" s="99" t="s">
        <v>94</v>
      </c>
      <c r="C16" s="82"/>
      <c r="D16" s="82">
        <v>59.2924306390425</v>
      </c>
      <c r="E16" s="82">
        <v>59.2924306390425</v>
      </c>
      <c r="F16" s="82">
        <v>59.2924306390425</v>
      </c>
      <c r="G16" s="82">
        <v>59.2924306390425</v>
      </c>
      <c r="H16" s="82">
        <f t="shared" ref="H16" si="2">AVERAGE(D16:G16)</f>
        <v>59.2924306390425</v>
      </c>
      <c r="I16" s="109"/>
      <c r="J16" s="53"/>
      <c r="L16" s="136"/>
      <c r="M16" s="136"/>
      <c r="N16" s="136"/>
      <c r="O16" s="136"/>
    </row>
    <row r="17" spans="1:15" ht="15.75" thickBot="1" x14ac:dyDescent="0.3">
      <c r="A17" s="184"/>
      <c r="B17" s="146" t="s">
        <v>32</v>
      </c>
      <c r="C17" s="79"/>
      <c r="D17" s="80">
        <v>736.27382275050695</v>
      </c>
      <c r="E17" s="80">
        <v>706.36459192520351</v>
      </c>
      <c r="F17" s="80">
        <v>678.64092375801624</v>
      </c>
      <c r="G17" s="80">
        <v>687.70729319007876</v>
      </c>
      <c r="H17" s="81">
        <f t="shared" ref="H17:H27" si="3">AVERAGE(D17:G17)</f>
        <v>702.24665790595134</v>
      </c>
      <c r="L17" s="136"/>
      <c r="M17" s="136"/>
      <c r="N17" s="136"/>
      <c r="O17" s="136"/>
    </row>
    <row r="18" spans="1:15" ht="15.75" thickBot="1" x14ac:dyDescent="0.3">
      <c r="A18" s="184"/>
      <c r="B18" s="156" t="s">
        <v>84</v>
      </c>
      <c r="C18" s="79"/>
      <c r="D18" s="80">
        <v>100.61382268037715</v>
      </c>
      <c r="E18" s="80">
        <v>100.91589395200593</v>
      </c>
      <c r="F18" s="80">
        <v>101.32060029778411</v>
      </c>
      <c r="G18" s="80">
        <v>101.6281849138764</v>
      </c>
      <c r="H18" s="81">
        <f t="shared" si="3"/>
        <v>101.1196254610109</v>
      </c>
    </row>
    <row r="19" spans="1:15" ht="15.75" thickBot="1" x14ac:dyDescent="0.3">
      <c r="A19" s="184"/>
      <c r="B19" s="156" t="s">
        <v>85</v>
      </c>
      <c r="C19" s="79"/>
      <c r="D19" s="80">
        <v>5.9288995854971205</v>
      </c>
      <c r="E19" s="80">
        <v>5.9288995854971205</v>
      </c>
      <c r="F19" s="80">
        <v>5.9288995854971205</v>
      </c>
      <c r="G19" s="80">
        <v>5.9288995854971205</v>
      </c>
      <c r="H19" s="81">
        <f t="shared" si="3"/>
        <v>5.9288995854971205</v>
      </c>
    </row>
    <row r="20" spans="1:15" ht="15.75" thickBot="1" x14ac:dyDescent="0.3">
      <c r="A20" s="184"/>
      <c r="B20" s="156" t="s">
        <v>86</v>
      </c>
      <c r="C20" s="80"/>
      <c r="D20" s="80">
        <v>0</v>
      </c>
      <c r="E20" s="80">
        <v>0</v>
      </c>
      <c r="F20" s="80">
        <v>0</v>
      </c>
      <c r="G20" s="80">
        <v>0</v>
      </c>
      <c r="H20" s="81">
        <f t="shared" si="3"/>
        <v>0</v>
      </c>
    </row>
    <row r="21" spans="1:15" ht="15.75" thickBot="1" x14ac:dyDescent="0.3">
      <c r="A21" s="184"/>
      <c r="B21" s="156" t="s">
        <v>87</v>
      </c>
      <c r="C21" s="80"/>
      <c r="D21" s="80">
        <v>150</v>
      </c>
      <c r="E21" s="80">
        <v>150</v>
      </c>
      <c r="F21" s="80">
        <v>150</v>
      </c>
      <c r="G21" s="80">
        <v>150</v>
      </c>
      <c r="H21" s="81">
        <f t="shared" si="3"/>
        <v>150</v>
      </c>
    </row>
    <row r="22" spans="1:15" ht="15.75" thickBot="1" x14ac:dyDescent="0.3">
      <c r="A22" s="184"/>
      <c r="B22" s="156" t="s">
        <v>88</v>
      </c>
      <c r="C22" s="80"/>
      <c r="D22" s="80">
        <v>0</v>
      </c>
      <c r="E22" s="80">
        <v>0</v>
      </c>
      <c r="F22" s="80">
        <v>0</v>
      </c>
      <c r="G22" s="80">
        <v>0</v>
      </c>
      <c r="H22" s="81">
        <f t="shared" si="3"/>
        <v>0</v>
      </c>
    </row>
    <row r="23" spans="1:15" ht="15.75" thickBot="1" x14ac:dyDescent="0.3">
      <c r="A23" s="184"/>
      <c r="B23" s="156" t="s">
        <v>89</v>
      </c>
      <c r="C23" s="80"/>
      <c r="D23" s="80">
        <v>0</v>
      </c>
      <c r="E23" s="80">
        <v>0</v>
      </c>
      <c r="F23" s="80">
        <v>0</v>
      </c>
      <c r="G23" s="80">
        <v>0</v>
      </c>
      <c r="H23" s="81">
        <f t="shared" si="3"/>
        <v>0</v>
      </c>
    </row>
    <row r="24" spans="1:15" ht="15.75" thickBot="1" x14ac:dyDescent="0.3">
      <c r="A24" s="95"/>
      <c r="B24" s="96" t="s">
        <v>38</v>
      </c>
      <c r="C24" s="97"/>
      <c r="D24" s="97">
        <f>D10+D17+D18+D19+D20+D21+D22+D23</f>
        <v>4407.2044518131388</v>
      </c>
      <c r="E24" s="97">
        <f>E10+E17+E18+E19+E20+E21+E22+E23</f>
        <v>4499.0934738261312</v>
      </c>
      <c r="F24" s="97">
        <f>F10+F17+F18+F19+F20+F21+F22+F23</f>
        <v>4495.7797412188711</v>
      </c>
      <c r="G24" s="97">
        <f>G10+G17+G18+G19+G20+G21+G22+G23</f>
        <v>4504.6849010550641</v>
      </c>
      <c r="H24" s="98">
        <f t="shared" si="3"/>
        <v>4476.6906419783018</v>
      </c>
    </row>
    <row r="25" spans="1:15" ht="15.75" thickBot="1" x14ac:dyDescent="0.3">
      <c r="A25" s="184" t="s">
        <v>36</v>
      </c>
      <c r="B25" s="156" t="s">
        <v>34</v>
      </c>
      <c r="C25" s="80"/>
      <c r="D25" s="80">
        <v>59.292430639042514</v>
      </c>
      <c r="E25" s="80">
        <v>59.292430639042514</v>
      </c>
      <c r="F25" s="80">
        <v>59.292430639042514</v>
      </c>
      <c r="G25" s="80">
        <v>59.292430639042514</v>
      </c>
      <c r="H25" s="81">
        <f t="shared" si="3"/>
        <v>59.292430639042514</v>
      </c>
    </row>
    <row r="26" spans="1:15" ht="15.75" thickBot="1" x14ac:dyDescent="0.3">
      <c r="A26" s="184"/>
      <c r="B26" s="156" t="s">
        <v>35</v>
      </c>
      <c r="C26" s="80"/>
      <c r="D26" s="80">
        <v>0</v>
      </c>
      <c r="E26" s="80">
        <v>0</v>
      </c>
      <c r="F26" s="80">
        <v>0</v>
      </c>
      <c r="G26" s="80">
        <v>0</v>
      </c>
      <c r="H26" s="81">
        <f t="shared" si="3"/>
        <v>0</v>
      </c>
    </row>
    <row r="27" spans="1:15" ht="15.75" thickBot="1" x14ac:dyDescent="0.3">
      <c r="A27" s="184"/>
      <c r="B27" s="156" t="s">
        <v>90</v>
      </c>
      <c r="C27" s="80"/>
      <c r="D27" s="80">
        <v>0</v>
      </c>
      <c r="E27" s="80">
        <v>0</v>
      </c>
      <c r="F27" s="80">
        <v>0</v>
      </c>
      <c r="G27" s="80">
        <v>0</v>
      </c>
      <c r="H27" s="81">
        <f t="shared" si="3"/>
        <v>0</v>
      </c>
    </row>
    <row r="28" spans="1:15" ht="15.75" thickBot="1" x14ac:dyDescent="0.3">
      <c r="A28" s="95"/>
      <c r="B28" s="96" t="s">
        <v>39</v>
      </c>
      <c r="C28" s="97"/>
      <c r="D28" s="97">
        <f>SUM(D25:D27)</f>
        <v>59.292430639042514</v>
      </c>
      <c r="E28" s="97">
        <f t="shared" ref="E28" si="4">SUM(E25:E27)</f>
        <v>59.292430639042514</v>
      </c>
      <c r="F28" s="97">
        <f>SUM(F25:F27)</f>
        <v>59.292430639042514</v>
      </c>
      <c r="G28" s="97">
        <f>SUM(G25:G27)</f>
        <v>59.292430639042514</v>
      </c>
      <c r="H28" s="98">
        <f>AVERAGE(D28:G28)</f>
        <v>59.292430639042514</v>
      </c>
    </row>
    <row r="29" spans="1:15" ht="15.75" thickBot="1" x14ac:dyDescent="0.3"/>
    <row r="30" spans="1:15" ht="15.75" thickBot="1" x14ac:dyDescent="0.3">
      <c r="A30" s="95"/>
      <c r="B30" s="91" t="s">
        <v>71</v>
      </c>
      <c r="C30" s="92"/>
      <c r="D30" s="92">
        <f>D24-D28</f>
        <v>4347.9120211740965</v>
      </c>
      <c r="E30" s="92">
        <f t="shared" ref="E30:G30" si="5">E24-E28</f>
        <v>4439.8010431870889</v>
      </c>
      <c r="F30" s="92">
        <f t="shared" si="5"/>
        <v>4436.4873105798288</v>
      </c>
      <c r="G30" s="92">
        <f t="shared" si="5"/>
        <v>4445.3924704160218</v>
      </c>
      <c r="H30" s="92">
        <f>H24-H28</f>
        <v>4417.3982113392594</v>
      </c>
      <c r="J30" s="135"/>
      <c r="K30" s="135"/>
      <c r="L30" s="135"/>
      <c r="M30" s="135"/>
    </row>
    <row r="31" spans="1:15" ht="15.75" thickBot="1" x14ac:dyDescent="0.3"/>
    <row r="32" spans="1:15" ht="41.25" thickBot="1" x14ac:dyDescent="0.3">
      <c r="B32" s="85" t="s">
        <v>67</v>
      </c>
      <c r="C32" s="86">
        <v>2021</v>
      </c>
      <c r="D32" s="87">
        <v>2022</v>
      </c>
      <c r="E32" s="88">
        <v>2023</v>
      </c>
      <c r="F32" s="88">
        <v>2024</v>
      </c>
      <c r="G32" s="88">
        <v>2025</v>
      </c>
      <c r="H32" s="88" t="s">
        <v>91</v>
      </c>
    </row>
    <row r="33" spans="2:13" ht="15.75" thickBot="1" x14ac:dyDescent="0.3">
      <c r="B33" s="155" t="s">
        <v>74</v>
      </c>
      <c r="C33" s="97"/>
      <c r="D33" s="97">
        <v>985.46100069326587</v>
      </c>
      <c r="E33" s="97">
        <v>1031.8836671081247</v>
      </c>
      <c r="F33" s="97">
        <v>1084.5065635223127</v>
      </c>
      <c r="G33" s="97">
        <v>1094.6955974229195</v>
      </c>
      <c r="H33" s="98">
        <f>AVERAGE(D33:G33)</f>
        <v>1049.1367071866557</v>
      </c>
    </row>
    <row r="34" spans="2:13" ht="15.75" thickBot="1" x14ac:dyDescent="0.3">
      <c r="B34" s="100" t="s">
        <v>40</v>
      </c>
      <c r="C34" s="101"/>
      <c r="D34" s="101">
        <f t="shared" ref="D34:E34" si="6">D33*7/12</f>
        <v>574.85225040440503</v>
      </c>
      <c r="E34" s="101">
        <f t="shared" si="6"/>
        <v>601.93213914640603</v>
      </c>
      <c r="F34" s="101">
        <f>F33*7/12</f>
        <v>632.62882872134912</v>
      </c>
      <c r="G34" s="101">
        <f t="shared" ref="G34" si="7">G33*7/12</f>
        <v>638.57243183003641</v>
      </c>
      <c r="H34" s="102">
        <f>AVERAGE(D34:G34)</f>
        <v>611.99641252554909</v>
      </c>
    </row>
    <row r="35" spans="2:13" ht="15.75" thickBot="1" x14ac:dyDescent="0.3">
      <c r="B35" s="100" t="s">
        <v>41</v>
      </c>
      <c r="C35" s="101"/>
      <c r="D35" s="101">
        <f t="shared" ref="D35:E35" si="8">D33-D34</f>
        <v>410.60875028886085</v>
      </c>
      <c r="E35" s="101">
        <f t="shared" si="8"/>
        <v>429.95152796171863</v>
      </c>
      <c r="F35" s="101">
        <f t="shared" ref="F35:G35" si="9">F33-F34</f>
        <v>451.87773480096359</v>
      </c>
      <c r="G35" s="101">
        <f t="shared" si="9"/>
        <v>456.12316559288308</v>
      </c>
      <c r="H35" s="102">
        <f t="shared" ref="H35" si="10">AVERAGE(D35:G35)</f>
        <v>437.14029466110651</v>
      </c>
    </row>
    <row r="36" spans="2:13" ht="15.75" thickBot="1" x14ac:dyDescent="0.3">
      <c r="B36" s="103" t="s">
        <v>53</v>
      </c>
      <c r="C36" s="104"/>
      <c r="D36" s="148"/>
      <c r="E36" s="148">
        <f>D6-$G$3</f>
        <v>1.6E-2</v>
      </c>
      <c r="F36" s="148">
        <f>E6-$G$3</f>
        <v>1.2E-2</v>
      </c>
      <c r="G36" s="148">
        <f>F6-$G$3</f>
        <v>1.2999999999999999E-2</v>
      </c>
      <c r="H36" s="104"/>
    </row>
    <row r="37" spans="2:13" ht="15.75" thickBot="1" x14ac:dyDescent="0.3">
      <c r="B37" s="103" t="s">
        <v>92</v>
      </c>
      <c r="C37" s="104">
        <v>1</v>
      </c>
      <c r="D37" s="149">
        <f>C37*(1+D36)</f>
        <v>1</v>
      </c>
      <c r="E37" s="150">
        <f>D37*(1+E36)</f>
        <v>1.016</v>
      </c>
      <c r="F37" s="150">
        <f>E37*(1+F36)</f>
        <v>1.028192</v>
      </c>
      <c r="G37" s="150">
        <f>F37*(1+G36)</f>
        <v>1.0415584959999999</v>
      </c>
      <c r="H37" s="104"/>
    </row>
    <row r="38" spans="2:13" x14ac:dyDescent="0.25">
      <c r="B38" s="138"/>
      <c r="C38" s="139"/>
      <c r="D38" s="140"/>
      <c r="E38" s="140"/>
      <c r="F38" s="140"/>
      <c r="G38" s="140"/>
      <c r="H38" s="139"/>
    </row>
    <row r="39" spans="2:13" ht="15.75" thickBot="1" x14ac:dyDescent="0.3">
      <c r="G39" s="105"/>
      <c r="I39" s="129"/>
      <c r="J39" s="129"/>
      <c r="K39" s="129"/>
      <c r="L39" s="129"/>
      <c r="M39" s="129"/>
    </row>
    <row r="40" spans="2:13" ht="15.75" thickBot="1" x14ac:dyDescent="0.3">
      <c r="B40" s="91" t="s">
        <v>52</v>
      </c>
      <c r="C40" s="97"/>
      <c r="D40" s="92">
        <f t="shared" ref="D40:E40" si="11">D41+D42</f>
        <v>985.46100069326587</v>
      </c>
      <c r="E40" s="92">
        <f t="shared" si="11"/>
        <v>1048.3938057818546</v>
      </c>
      <c r="F40" s="92">
        <f>F41+F42</f>
        <v>1115.0809725611336</v>
      </c>
      <c r="G40" s="92">
        <f>G41+G42</f>
        <v>1140.1895000296374</v>
      </c>
      <c r="H40" s="93">
        <f>AVERAGE(D40:G40)</f>
        <v>1072.2813197664727</v>
      </c>
      <c r="I40" s="129"/>
      <c r="J40" s="129"/>
      <c r="K40" s="129"/>
      <c r="L40" s="129"/>
      <c r="M40" s="129"/>
    </row>
    <row r="41" spans="2:13" ht="23.25" customHeight="1" thickBot="1" x14ac:dyDescent="0.3">
      <c r="B41" s="100" t="s">
        <v>40</v>
      </c>
      <c r="C41" s="101"/>
      <c r="D41" s="101">
        <f t="shared" ref="D41:E41" si="12">D34*D37</f>
        <v>574.85225040440503</v>
      </c>
      <c r="E41" s="101">
        <f t="shared" si="12"/>
        <v>611.56305337274853</v>
      </c>
      <c r="F41" s="101">
        <f>F34*F37</f>
        <v>650.46390066066135</v>
      </c>
      <c r="G41" s="101">
        <f>G34*G37</f>
        <v>665.11054168395526</v>
      </c>
      <c r="H41" s="102">
        <f>AVERAGE(D41:G41)</f>
        <v>625.49743653044243</v>
      </c>
    </row>
    <row r="42" spans="2:13" ht="15.75" thickBot="1" x14ac:dyDescent="0.3">
      <c r="B42" s="100" t="s">
        <v>41</v>
      </c>
      <c r="C42" s="101"/>
      <c r="D42" s="101">
        <f t="shared" ref="D42:E42" si="13">D35*D37</f>
        <v>410.60875028886085</v>
      </c>
      <c r="E42" s="101">
        <f t="shared" si="13"/>
        <v>436.83075240910614</v>
      </c>
      <c r="F42" s="101">
        <f>F35*F37</f>
        <v>464.61707190047235</v>
      </c>
      <c r="G42" s="101">
        <f>G35*G37</f>
        <v>475.07895834568222</v>
      </c>
      <c r="H42" s="102">
        <f t="shared" ref="H42" si="14">AVERAGE(D42:G42)</f>
        <v>446.78388323603036</v>
      </c>
    </row>
    <row r="43" spans="2:13" x14ac:dyDescent="0.25">
      <c r="C43" s="109"/>
      <c r="D43" s="109"/>
      <c r="E43" s="109"/>
      <c r="F43" s="109"/>
      <c r="G43" s="109"/>
      <c r="H43" s="109"/>
    </row>
    <row r="44" spans="2:13" x14ac:dyDescent="0.25">
      <c r="C44" s="109"/>
      <c r="D44" s="109"/>
      <c r="E44" s="135"/>
      <c r="F44" s="135"/>
      <c r="G44" s="135"/>
    </row>
  </sheetData>
  <mergeCells count="4">
    <mergeCell ref="E3:F3"/>
    <mergeCell ref="C2:D2"/>
    <mergeCell ref="A10:A23"/>
    <mergeCell ref="A25:A27"/>
  </mergeCells>
  <pageMargins left="0.7" right="0.7" top="0.75" bottom="0.75" header="0.3" footer="0.3"/>
  <pageSetup paperSize="9" scale="50" orientation="landscape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2:K140"/>
  <sheetViews>
    <sheetView zoomScale="85" zoomScaleNormal="85" workbookViewId="0">
      <selection activeCell="L26" sqref="L26"/>
    </sheetView>
  </sheetViews>
  <sheetFormatPr baseColWidth="10" defaultRowHeight="15" x14ac:dyDescent="0.25"/>
  <cols>
    <col min="2" max="2" width="12.28515625" customWidth="1"/>
    <col min="3" max="3" width="13.28515625" customWidth="1"/>
    <col min="4" max="4" width="27.7109375" customWidth="1"/>
    <col min="5" max="5" width="2.5703125" customWidth="1"/>
    <col min="6" max="6" width="26.5703125" customWidth="1"/>
    <col min="11" max="11" width="10" customWidth="1"/>
  </cols>
  <sheetData>
    <row r="2" spans="1:11" ht="15.75" x14ac:dyDescent="0.3">
      <c r="A2" s="42" t="s">
        <v>19</v>
      </c>
      <c r="B2" s="48"/>
      <c r="C2" s="45"/>
      <c r="D2" s="51"/>
      <c r="E2" s="67"/>
      <c r="F2" s="67"/>
      <c r="G2" s="67"/>
    </row>
    <row r="3" spans="1:11" ht="15.75" x14ac:dyDescent="0.3">
      <c r="A3" s="40" t="s">
        <v>18</v>
      </c>
      <c r="B3" s="47"/>
      <c r="C3" s="44"/>
      <c r="D3" s="50"/>
    </row>
    <row r="4" spans="1:11" ht="15.75" x14ac:dyDescent="0.3">
      <c r="A4" s="41" t="s">
        <v>50</v>
      </c>
      <c r="B4" s="49"/>
      <c r="C4" s="46"/>
      <c r="D4" s="52"/>
    </row>
    <row r="5" spans="1:11" ht="15.75" thickBot="1" x14ac:dyDescent="0.3"/>
    <row r="6" spans="1:11" ht="27.75" customHeight="1" thickBot="1" x14ac:dyDescent="0.3">
      <c r="A6" s="54"/>
      <c r="B6" s="185" t="s">
        <v>20</v>
      </c>
      <c r="C6" s="186"/>
      <c r="D6" s="187"/>
      <c r="F6" s="69" t="s">
        <v>21</v>
      </c>
      <c r="G6" s="86">
        <v>2021</v>
      </c>
      <c r="H6" s="87">
        <v>2022</v>
      </c>
      <c r="I6" s="86">
        <v>2023</v>
      </c>
      <c r="J6" s="87">
        <v>2024</v>
      </c>
      <c r="K6" s="86">
        <v>2025</v>
      </c>
    </row>
    <row r="7" spans="1:11" ht="28.5" customHeight="1" thickBot="1" x14ac:dyDescent="0.3">
      <c r="A7" s="54"/>
      <c r="B7" s="188" t="s">
        <v>25</v>
      </c>
      <c r="C7" s="189"/>
      <c r="D7" s="190"/>
      <c r="F7" s="170" t="s">
        <v>27</v>
      </c>
      <c r="G7" s="171">
        <f>AVERAGE(D57:D68)</f>
        <v>105.59916666666668</v>
      </c>
      <c r="H7" s="171">
        <f>AVERAGE(D45:D56)</f>
        <v>111.24333333333334</v>
      </c>
      <c r="I7" s="113">
        <f>AVERAGE(D33:D44)</f>
        <v>114.78104000000002</v>
      </c>
      <c r="J7" s="113">
        <f>AVERAGE(D21:D32)</f>
        <v>116.27319351999996</v>
      </c>
      <c r="K7" s="113">
        <f>AVERAGE(D9:D20)</f>
        <v>117.66847184224001</v>
      </c>
    </row>
    <row r="8" spans="1:11" ht="27.75" thickBot="1" x14ac:dyDescent="0.3">
      <c r="A8" s="54"/>
      <c r="B8" s="70" t="s">
        <v>22</v>
      </c>
      <c r="C8" s="70" t="s">
        <v>23</v>
      </c>
      <c r="D8" s="71" t="s">
        <v>24</v>
      </c>
      <c r="F8" s="172" t="s">
        <v>26</v>
      </c>
      <c r="G8" s="173">
        <f>G7/AVERAGE(D69:D80)-1</f>
        <v>1.5539349254688251E-2</v>
      </c>
      <c r="H8" s="173">
        <f>H7/G7-1</f>
        <v>5.3448969767753818E-2</v>
      </c>
      <c r="I8" s="114">
        <f>I7/H7-1</f>
        <v>3.1801516195727242E-2</v>
      </c>
      <c r="J8" s="114">
        <f t="shared" ref="J8:K8" si="0">J7/I7-1</f>
        <v>1.2999999999999456E-2</v>
      </c>
      <c r="K8" s="114">
        <f t="shared" si="0"/>
        <v>1.2000000000000455E-2</v>
      </c>
    </row>
    <row r="9" spans="1:11" ht="15" customHeight="1" thickBot="1" x14ac:dyDescent="0.3">
      <c r="A9" s="54"/>
      <c r="B9" s="163">
        <v>2025</v>
      </c>
      <c r="C9" s="164">
        <v>12</v>
      </c>
      <c r="D9" s="58">
        <v>117.66847184224</v>
      </c>
      <c r="F9" s="68" t="s">
        <v>93</v>
      </c>
      <c r="G9" s="77">
        <f>1*(1+G8)</f>
        <v>1.0155393492546883</v>
      </c>
      <c r="H9" s="77">
        <f>G9*(1+H8)</f>
        <v>1.0698188812309666</v>
      </c>
      <c r="I9" s="174">
        <f>H9*(1+I8)</f>
        <v>1.1038407437089279</v>
      </c>
      <c r="J9" s="174">
        <f>I9*(1+J8)</f>
        <v>1.1181906733771434</v>
      </c>
      <c r="K9" s="174">
        <f>J9*(1+K8)</f>
        <v>1.1316089614576696</v>
      </c>
    </row>
    <row r="10" spans="1:11" ht="15" customHeight="1" x14ac:dyDescent="0.25">
      <c r="A10" s="54"/>
      <c r="B10" s="165">
        <v>2025</v>
      </c>
      <c r="C10" s="166">
        <v>11</v>
      </c>
      <c r="D10" s="59">
        <v>117.66847184224</v>
      </c>
    </row>
    <row r="11" spans="1:11" x14ac:dyDescent="0.25">
      <c r="A11" s="54"/>
      <c r="B11" s="165">
        <v>2025</v>
      </c>
      <c r="C11" s="166">
        <v>10</v>
      </c>
      <c r="D11" s="59">
        <v>117.66847184224</v>
      </c>
    </row>
    <row r="12" spans="1:11" x14ac:dyDescent="0.25">
      <c r="A12" s="54"/>
      <c r="B12" s="165">
        <v>2025</v>
      </c>
      <c r="C12" s="166">
        <v>9</v>
      </c>
      <c r="D12" s="59">
        <v>117.66847184224</v>
      </c>
    </row>
    <row r="13" spans="1:11" x14ac:dyDescent="0.25">
      <c r="A13" s="54"/>
      <c r="B13" s="165">
        <v>2025</v>
      </c>
      <c r="C13" s="166">
        <v>8</v>
      </c>
      <c r="D13" s="59">
        <v>117.66847184224</v>
      </c>
    </row>
    <row r="14" spans="1:11" x14ac:dyDescent="0.25">
      <c r="A14" s="54"/>
      <c r="B14" s="165">
        <v>2025</v>
      </c>
      <c r="C14" s="166">
        <v>7</v>
      </c>
      <c r="D14" s="59">
        <v>117.66847184224</v>
      </c>
    </row>
    <row r="15" spans="1:11" x14ac:dyDescent="0.25">
      <c r="A15" s="54"/>
      <c r="B15" s="165">
        <v>2025</v>
      </c>
      <c r="C15" s="166">
        <v>6</v>
      </c>
      <c r="D15" s="59">
        <v>117.66847184224</v>
      </c>
    </row>
    <row r="16" spans="1:11" x14ac:dyDescent="0.25">
      <c r="A16" s="54"/>
      <c r="B16" s="165">
        <v>2025</v>
      </c>
      <c r="C16" s="166">
        <v>5</v>
      </c>
      <c r="D16" s="59">
        <v>117.66847184224</v>
      </c>
    </row>
    <row r="17" spans="1:4" x14ac:dyDescent="0.25">
      <c r="A17" s="54"/>
      <c r="B17" s="165">
        <v>2025</v>
      </c>
      <c r="C17" s="166">
        <v>4</v>
      </c>
      <c r="D17" s="59">
        <v>117.66847184224</v>
      </c>
    </row>
    <row r="18" spans="1:4" x14ac:dyDescent="0.25">
      <c r="A18" s="54"/>
      <c r="B18" s="165">
        <v>2025</v>
      </c>
      <c r="C18" s="166">
        <v>3</v>
      </c>
      <c r="D18" s="59">
        <v>117.66847184224</v>
      </c>
    </row>
    <row r="19" spans="1:4" x14ac:dyDescent="0.25">
      <c r="A19" s="54"/>
      <c r="B19" s="165">
        <v>2025</v>
      </c>
      <c r="C19" s="166">
        <v>2</v>
      </c>
      <c r="D19" s="59">
        <v>117.66847184224</v>
      </c>
    </row>
    <row r="20" spans="1:4" ht="15.75" thickBot="1" x14ac:dyDescent="0.3">
      <c r="A20" s="54"/>
      <c r="B20" s="167">
        <v>2025</v>
      </c>
      <c r="C20" s="168">
        <v>1</v>
      </c>
      <c r="D20" s="60">
        <v>117.66847184224</v>
      </c>
    </row>
    <row r="21" spans="1:4" x14ac:dyDescent="0.25">
      <c r="A21" s="54"/>
      <c r="B21" s="163">
        <v>2024</v>
      </c>
      <c r="C21" s="164">
        <v>12</v>
      </c>
      <c r="D21" s="58">
        <v>116.27319351999999</v>
      </c>
    </row>
    <row r="22" spans="1:4" x14ac:dyDescent="0.25">
      <c r="A22" s="54"/>
      <c r="B22" s="165">
        <v>2024</v>
      </c>
      <c r="C22" s="166">
        <v>11</v>
      </c>
      <c r="D22" s="59">
        <v>116.27319351999999</v>
      </c>
    </row>
    <row r="23" spans="1:4" x14ac:dyDescent="0.25">
      <c r="B23" s="165">
        <v>2024</v>
      </c>
      <c r="C23" s="166">
        <v>10</v>
      </c>
      <c r="D23" s="59">
        <v>116.27319351999999</v>
      </c>
    </row>
    <row r="24" spans="1:4" x14ac:dyDescent="0.25">
      <c r="B24" s="165">
        <v>2024</v>
      </c>
      <c r="C24" s="166">
        <v>9</v>
      </c>
      <c r="D24" s="59">
        <v>116.27319351999999</v>
      </c>
    </row>
    <row r="25" spans="1:4" x14ac:dyDescent="0.25">
      <c r="B25" s="165">
        <v>2024</v>
      </c>
      <c r="C25" s="166">
        <v>8</v>
      </c>
      <c r="D25" s="59">
        <v>116.27319351999999</v>
      </c>
    </row>
    <row r="26" spans="1:4" x14ac:dyDescent="0.25">
      <c r="B26" s="165">
        <v>2024</v>
      </c>
      <c r="C26" s="166">
        <v>7</v>
      </c>
      <c r="D26" s="59">
        <v>116.27319351999999</v>
      </c>
    </row>
    <row r="27" spans="1:4" x14ac:dyDescent="0.25">
      <c r="B27" s="165">
        <v>2024</v>
      </c>
      <c r="C27" s="166">
        <v>6</v>
      </c>
      <c r="D27" s="59">
        <v>116.27319351999999</v>
      </c>
    </row>
    <row r="28" spans="1:4" x14ac:dyDescent="0.25">
      <c r="B28" s="165">
        <v>2024</v>
      </c>
      <c r="C28" s="166">
        <v>5</v>
      </c>
      <c r="D28" s="59">
        <v>116.27319351999999</v>
      </c>
    </row>
    <row r="29" spans="1:4" x14ac:dyDescent="0.25">
      <c r="B29" s="165">
        <v>2024</v>
      </c>
      <c r="C29" s="166">
        <v>4</v>
      </c>
      <c r="D29" s="59">
        <v>116.27319351999999</v>
      </c>
    </row>
    <row r="30" spans="1:4" x14ac:dyDescent="0.25">
      <c r="B30" s="165">
        <v>2024</v>
      </c>
      <c r="C30" s="166">
        <v>3</v>
      </c>
      <c r="D30" s="59">
        <v>116.27319351999999</v>
      </c>
    </row>
    <row r="31" spans="1:4" x14ac:dyDescent="0.25">
      <c r="B31" s="165">
        <v>2024</v>
      </c>
      <c r="C31" s="166">
        <v>2</v>
      </c>
      <c r="D31" s="59">
        <v>116.27319351999999</v>
      </c>
    </row>
    <row r="32" spans="1:4" ht="15.75" thickBot="1" x14ac:dyDescent="0.3">
      <c r="B32" s="167">
        <v>2024</v>
      </c>
      <c r="C32" s="168">
        <v>1</v>
      </c>
      <c r="D32" s="60">
        <v>116.27319351999999</v>
      </c>
    </row>
    <row r="33" spans="2:6" x14ac:dyDescent="0.25">
      <c r="B33" s="163">
        <v>2023</v>
      </c>
      <c r="C33" s="164">
        <v>12</v>
      </c>
      <c r="D33" s="58">
        <v>114.78104</v>
      </c>
    </row>
    <row r="34" spans="2:6" x14ac:dyDescent="0.25">
      <c r="B34" s="165">
        <v>2023</v>
      </c>
      <c r="C34" s="166">
        <v>11</v>
      </c>
      <c r="D34" s="59">
        <v>114.78104</v>
      </c>
    </row>
    <row r="35" spans="2:6" x14ac:dyDescent="0.25">
      <c r="B35" s="165">
        <v>2023</v>
      </c>
      <c r="C35" s="166">
        <v>10</v>
      </c>
      <c r="D35" s="59">
        <v>114.78104</v>
      </c>
    </row>
    <row r="36" spans="2:6" x14ac:dyDescent="0.25">
      <c r="B36" s="165">
        <v>2023</v>
      </c>
      <c r="C36" s="166">
        <v>9</v>
      </c>
      <c r="D36" s="59">
        <v>114.78104</v>
      </c>
    </row>
    <row r="37" spans="2:6" x14ac:dyDescent="0.25">
      <c r="B37" s="165">
        <v>2023</v>
      </c>
      <c r="C37" s="166">
        <v>8</v>
      </c>
      <c r="D37" s="59">
        <v>114.78104</v>
      </c>
    </row>
    <row r="38" spans="2:6" x14ac:dyDescent="0.25">
      <c r="B38" s="165">
        <v>2023</v>
      </c>
      <c r="C38" s="166">
        <v>7</v>
      </c>
      <c r="D38" s="59">
        <v>114.78104</v>
      </c>
    </row>
    <row r="39" spans="2:6" x14ac:dyDescent="0.25">
      <c r="B39" s="165">
        <v>2023</v>
      </c>
      <c r="C39" s="166">
        <v>6</v>
      </c>
      <c r="D39" s="59">
        <v>114.78104</v>
      </c>
    </row>
    <row r="40" spans="2:6" x14ac:dyDescent="0.25">
      <c r="B40" s="165">
        <v>2023</v>
      </c>
      <c r="C40" s="166">
        <v>5</v>
      </c>
      <c r="D40" s="59">
        <v>114.78104</v>
      </c>
    </row>
    <row r="41" spans="2:6" x14ac:dyDescent="0.25">
      <c r="B41" s="165">
        <v>2023</v>
      </c>
      <c r="C41" s="166">
        <v>4</v>
      </c>
      <c r="D41" s="59">
        <v>114.78104</v>
      </c>
    </row>
    <row r="42" spans="2:6" x14ac:dyDescent="0.25">
      <c r="B42" s="165">
        <v>2023</v>
      </c>
      <c r="C42" s="166">
        <v>3</v>
      </c>
      <c r="D42" s="59">
        <v>114.78104</v>
      </c>
    </row>
    <row r="43" spans="2:6" x14ac:dyDescent="0.25">
      <c r="B43" s="165">
        <v>2023</v>
      </c>
      <c r="C43" s="166">
        <v>2</v>
      </c>
      <c r="D43" s="59">
        <v>114.78104</v>
      </c>
    </row>
    <row r="44" spans="2:6" ht="15.75" thickBot="1" x14ac:dyDescent="0.3">
      <c r="B44" s="167">
        <v>2023</v>
      </c>
      <c r="C44" s="168">
        <v>1</v>
      </c>
      <c r="D44" s="60">
        <v>114.78104</v>
      </c>
    </row>
    <row r="45" spans="2:6" x14ac:dyDescent="0.25">
      <c r="B45" s="163">
        <v>2022</v>
      </c>
      <c r="C45" s="164">
        <v>12</v>
      </c>
      <c r="D45" s="164">
        <v>113.42</v>
      </c>
      <c r="F45" s="151"/>
    </row>
    <row r="46" spans="2:6" x14ac:dyDescent="0.25">
      <c r="B46" s="165">
        <v>2022</v>
      </c>
      <c r="C46" s="166">
        <v>11</v>
      </c>
      <c r="D46" s="169">
        <v>113.53</v>
      </c>
      <c r="F46" s="151"/>
    </row>
    <row r="47" spans="2:6" x14ac:dyDescent="0.25">
      <c r="B47" s="165">
        <v>2022</v>
      </c>
      <c r="C47" s="166">
        <v>10</v>
      </c>
      <c r="D47" s="169">
        <v>113.16</v>
      </c>
      <c r="F47" s="151"/>
    </row>
    <row r="48" spans="2:6" x14ac:dyDescent="0.25">
      <c r="B48" s="165">
        <v>2022</v>
      </c>
      <c r="C48" s="166">
        <v>9</v>
      </c>
      <c r="D48" s="169">
        <v>111.99</v>
      </c>
      <c r="F48" s="151"/>
    </row>
    <row r="49" spans="2:6" x14ac:dyDescent="0.25">
      <c r="B49" s="165">
        <v>2022</v>
      </c>
      <c r="C49" s="166">
        <v>8</v>
      </c>
      <c r="D49" s="169">
        <v>112.63</v>
      </c>
      <c r="F49" s="151"/>
    </row>
    <row r="50" spans="2:6" x14ac:dyDescent="0.25">
      <c r="B50" s="165">
        <v>2022</v>
      </c>
      <c r="C50" s="166">
        <v>7</v>
      </c>
      <c r="D50" s="169">
        <v>112.11</v>
      </c>
      <c r="F50" s="151"/>
    </row>
    <row r="51" spans="2:6" x14ac:dyDescent="0.25">
      <c r="B51" s="165">
        <v>2022</v>
      </c>
      <c r="C51" s="166">
        <v>6</v>
      </c>
      <c r="D51" s="169">
        <v>111.8</v>
      </c>
      <c r="F51" s="151"/>
    </row>
    <row r="52" spans="2:6" x14ac:dyDescent="0.25">
      <c r="B52" s="165">
        <v>2022</v>
      </c>
      <c r="C52" s="166">
        <v>5</v>
      </c>
      <c r="D52" s="169">
        <v>110.95</v>
      </c>
      <c r="F52" s="151"/>
    </row>
    <row r="53" spans="2:6" x14ac:dyDescent="0.25">
      <c r="B53" s="165">
        <v>2022</v>
      </c>
      <c r="C53" s="166">
        <v>4</v>
      </c>
      <c r="D53" s="169">
        <v>110.19</v>
      </c>
      <c r="F53" s="151"/>
    </row>
    <row r="54" spans="2:6" x14ac:dyDescent="0.25">
      <c r="B54" s="165">
        <v>2022</v>
      </c>
      <c r="C54" s="166">
        <v>3</v>
      </c>
      <c r="D54" s="169">
        <v>109.7</v>
      </c>
      <c r="F54" s="151"/>
    </row>
    <row r="55" spans="2:6" x14ac:dyDescent="0.25">
      <c r="B55" s="165">
        <v>2022</v>
      </c>
      <c r="C55" s="166">
        <v>2</v>
      </c>
      <c r="D55" s="169">
        <v>108.14</v>
      </c>
      <c r="F55" s="151"/>
    </row>
    <row r="56" spans="2:6" ht="15.75" thickBot="1" x14ac:dyDescent="0.3">
      <c r="B56" s="167">
        <v>2022</v>
      </c>
      <c r="C56" s="168">
        <v>1</v>
      </c>
      <c r="D56" s="169">
        <v>107.3</v>
      </c>
      <c r="F56" s="151"/>
    </row>
    <row r="57" spans="2:6" x14ac:dyDescent="0.25">
      <c r="B57" s="163">
        <v>2021</v>
      </c>
      <c r="C57" s="164">
        <v>12</v>
      </c>
      <c r="D57" s="164">
        <v>107.03</v>
      </c>
    </row>
    <row r="58" spans="2:6" x14ac:dyDescent="0.25">
      <c r="B58" s="165">
        <v>2021</v>
      </c>
      <c r="C58" s="166">
        <v>11</v>
      </c>
      <c r="D58" s="169">
        <v>106.82</v>
      </c>
    </row>
    <row r="59" spans="2:6" x14ac:dyDescent="0.25">
      <c r="B59" s="165">
        <v>2021</v>
      </c>
      <c r="C59" s="166">
        <v>10</v>
      </c>
      <c r="D59" s="169">
        <v>106.42</v>
      </c>
    </row>
    <row r="60" spans="2:6" x14ac:dyDescent="0.25">
      <c r="B60" s="165">
        <v>2021</v>
      </c>
      <c r="C60" s="166">
        <v>9</v>
      </c>
      <c r="D60" s="169">
        <v>105.97</v>
      </c>
    </row>
    <row r="61" spans="2:6" x14ac:dyDescent="0.25">
      <c r="B61" s="165">
        <v>2021</v>
      </c>
      <c r="C61" s="166">
        <v>8</v>
      </c>
      <c r="D61" s="169">
        <v>106.21</v>
      </c>
    </row>
    <row r="62" spans="2:6" x14ac:dyDescent="0.25">
      <c r="B62" s="165">
        <v>2021</v>
      </c>
      <c r="C62" s="166">
        <v>7</v>
      </c>
      <c r="D62" s="169">
        <v>105.55</v>
      </c>
    </row>
    <row r="63" spans="2:6" x14ac:dyDescent="0.25">
      <c r="B63" s="165">
        <v>2021</v>
      </c>
      <c r="C63" s="166">
        <v>6</v>
      </c>
      <c r="D63" s="169">
        <v>105.48</v>
      </c>
    </row>
    <row r="64" spans="2:6" x14ac:dyDescent="0.25">
      <c r="B64" s="165">
        <v>2021</v>
      </c>
      <c r="C64" s="166">
        <v>5</v>
      </c>
      <c r="D64" s="169">
        <v>105.34</v>
      </c>
    </row>
    <row r="65" spans="2:4" x14ac:dyDescent="0.25">
      <c r="B65" s="165">
        <v>2021</v>
      </c>
      <c r="C65" s="166">
        <v>4</v>
      </c>
      <c r="D65" s="169">
        <v>105</v>
      </c>
    </row>
    <row r="66" spans="2:4" x14ac:dyDescent="0.25">
      <c r="B66" s="165">
        <v>2021</v>
      </c>
      <c r="C66" s="166">
        <v>3</v>
      </c>
      <c r="D66" s="169">
        <v>104.89</v>
      </c>
    </row>
    <row r="67" spans="2:4" x14ac:dyDescent="0.25">
      <c r="B67" s="165">
        <v>2021</v>
      </c>
      <c r="C67" s="166">
        <v>2</v>
      </c>
      <c r="D67" s="169">
        <v>104.24</v>
      </c>
    </row>
    <row r="68" spans="2:4" ht="15.75" thickBot="1" x14ac:dyDescent="0.3">
      <c r="B68" s="167">
        <v>2021</v>
      </c>
      <c r="C68" s="168">
        <v>1</v>
      </c>
      <c r="D68" s="169">
        <v>104.24</v>
      </c>
    </row>
    <row r="69" spans="2:4" x14ac:dyDescent="0.25">
      <c r="B69" s="163">
        <v>2020</v>
      </c>
      <c r="C69" s="164">
        <v>12</v>
      </c>
      <c r="D69" s="164">
        <v>104.09</v>
      </c>
    </row>
    <row r="70" spans="2:4" x14ac:dyDescent="0.25">
      <c r="B70" s="165">
        <v>2020</v>
      </c>
      <c r="C70" s="166">
        <v>11</v>
      </c>
      <c r="D70" s="166">
        <v>103.86</v>
      </c>
    </row>
    <row r="71" spans="2:4" x14ac:dyDescent="0.25">
      <c r="B71" s="165">
        <v>2020</v>
      </c>
      <c r="C71" s="166">
        <v>10</v>
      </c>
      <c r="D71" s="166">
        <v>103.75</v>
      </c>
    </row>
    <row r="72" spans="2:4" x14ac:dyDescent="0.25">
      <c r="B72" s="165">
        <v>2020</v>
      </c>
      <c r="C72" s="166">
        <v>9</v>
      </c>
      <c r="D72" s="166">
        <v>103.8</v>
      </c>
    </row>
    <row r="73" spans="2:4" x14ac:dyDescent="0.25">
      <c r="B73" s="165">
        <v>2020</v>
      </c>
      <c r="C73" s="166">
        <v>8</v>
      </c>
      <c r="D73" s="166">
        <v>104.34</v>
      </c>
    </row>
    <row r="74" spans="2:4" x14ac:dyDescent="0.25">
      <c r="B74" s="165">
        <v>2020</v>
      </c>
      <c r="C74" s="166">
        <v>7</v>
      </c>
      <c r="D74" s="166">
        <v>104.44</v>
      </c>
    </row>
    <row r="75" spans="2:4" x14ac:dyDescent="0.25">
      <c r="B75" s="165">
        <v>2020</v>
      </c>
      <c r="C75" s="166">
        <v>6</v>
      </c>
      <c r="D75" s="166">
        <v>104.04</v>
      </c>
    </row>
    <row r="76" spans="2:4" x14ac:dyDescent="0.25">
      <c r="B76" s="165">
        <v>2020</v>
      </c>
      <c r="C76" s="166">
        <v>5</v>
      </c>
      <c r="D76" s="166">
        <v>103.95</v>
      </c>
    </row>
    <row r="77" spans="2:4" x14ac:dyDescent="0.25">
      <c r="B77" s="165">
        <v>2020</v>
      </c>
      <c r="C77" s="166">
        <v>4</v>
      </c>
      <c r="D77" s="166">
        <v>103.81</v>
      </c>
    </row>
    <row r="78" spans="2:4" x14ac:dyDescent="0.25">
      <c r="B78" s="165">
        <v>2020</v>
      </c>
      <c r="C78" s="166">
        <v>3</v>
      </c>
      <c r="D78" s="166">
        <v>103.85</v>
      </c>
    </row>
    <row r="79" spans="2:4" x14ac:dyDescent="0.25">
      <c r="B79" s="165">
        <v>2020</v>
      </c>
      <c r="C79" s="166">
        <v>2</v>
      </c>
      <c r="D79" s="166">
        <v>103.93</v>
      </c>
    </row>
    <row r="80" spans="2:4" ht="15.75" thickBot="1" x14ac:dyDescent="0.3">
      <c r="B80" s="167">
        <v>2020</v>
      </c>
      <c r="C80" s="168">
        <v>1</v>
      </c>
      <c r="D80" s="168">
        <v>103.94</v>
      </c>
    </row>
    <row r="81" spans="2:4" x14ac:dyDescent="0.25">
      <c r="B81" s="55">
        <v>2015</v>
      </c>
      <c r="C81" s="64">
        <v>12</v>
      </c>
      <c r="D81" s="61">
        <v>100.04</v>
      </c>
    </row>
    <row r="82" spans="2:4" x14ac:dyDescent="0.25">
      <c r="B82" s="56">
        <v>2015</v>
      </c>
      <c r="C82" s="65">
        <v>11</v>
      </c>
      <c r="D82" s="62">
        <v>99.81</v>
      </c>
    </row>
    <row r="83" spans="2:4" x14ac:dyDescent="0.25">
      <c r="B83" s="56">
        <v>2015</v>
      </c>
      <c r="C83" s="65">
        <v>10</v>
      </c>
      <c r="D83" s="62">
        <v>100.01</v>
      </c>
    </row>
    <row r="84" spans="2:4" x14ac:dyDescent="0.25">
      <c r="B84" s="56">
        <v>2015</v>
      </c>
      <c r="C84" s="65">
        <v>9</v>
      </c>
      <c r="D84" s="62">
        <v>99.95</v>
      </c>
    </row>
    <row r="85" spans="2:4" x14ac:dyDescent="0.25">
      <c r="B85" s="56">
        <v>2015</v>
      </c>
      <c r="C85" s="65">
        <v>8</v>
      </c>
      <c r="D85" s="62">
        <v>100.36</v>
      </c>
    </row>
    <row r="86" spans="2:4" x14ac:dyDescent="0.25">
      <c r="B86" s="56">
        <v>2015</v>
      </c>
      <c r="C86" s="65">
        <v>7</v>
      </c>
      <c r="D86" s="62">
        <v>100.03</v>
      </c>
    </row>
    <row r="87" spans="2:4" x14ac:dyDescent="0.25">
      <c r="B87" s="56">
        <v>2015</v>
      </c>
      <c r="C87" s="65">
        <v>6</v>
      </c>
      <c r="D87" s="62">
        <v>100.45</v>
      </c>
    </row>
    <row r="88" spans="2:4" x14ac:dyDescent="0.25">
      <c r="B88" s="56">
        <v>2015</v>
      </c>
      <c r="C88" s="65">
        <v>5</v>
      </c>
      <c r="D88" s="62">
        <v>100.53</v>
      </c>
    </row>
    <row r="89" spans="2:4" x14ac:dyDescent="0.25">
      <c r="B89" s="56">
        <v>2015</v>
      </c>
      <c r="C89" s="65">
        <v>4</v>
      </c>
      <c r="D89" s="62">
        <v>100.29</v>
      </c>
    </row>
    <row r="90" spans="2:4" x14ac:dyDescent="0.25">
      <c r="B90" s="56">
        <v>2015</v>
      </c>
      <c r="C90" s="65">
        <v>3</v>
      </c>
      <c r="D90" s="62">
        <v>100.17</v>
      </c>
    </row>
    <row r="91" spans="2:4" x14ac:dyDescent="0.25">
      <c r="B91" s="56">
        <v>2015</v>
      </c>
      <c r="C91" s="65">
        <v>2</v>
      </c>
      <c r="D91" s="62">
        <v>99.51</v>
      </c>
    </row>
    <row r="92" spans="2:4" ht="15.75" thickBot="1" x14ac:dyDescent="0.3">
      <c r="B92" s="57">
        <v>2015</v>
      </c>
      <c r="C92" s="66">
        <v>1</v>
      </c>
      <c r="D92" s="63">
        <v>98.85</v>
      </c>
    </row>
    <row r="93" spans="2:4" x14ac:dyDescent="0.25">
      <c r="B93" s="55">
        <v>2014</v>
      </c>
      <c r="C93" s="64">
        <v>12</v>
      </c>
      <c r="D93" s="61">
        <v>99.86</v>
      </c>
    </row>
    <row r="94" spans="2:4" x14ac:dyDescent="0.25">
      <c r="B94" s="56">
        <v>2014</v>
      </c>
      <c r="C94" s="65">
        <v>11</v>
      </c>
      <c r="D94" s="62">
        <v>99.78</v>
      </c>
    </row>
    <row r="95" spans="2:4" x14ac:dyDescent="0.25">
      <c r="B95" s="56">
        <v>2014</v>
      </c>
      <c r="C95" s="65">
        <v>10</v>
      </c>
      <c r="D95" s="62">
        <v>99.95</v>
      </c>
    </row>
    <row r="96" spans="2:4" x14ac:dyDescent="0.25">
      <c r="B96" s="56">
        <v>2014</v>
      </c>
      <c r="C96" s="65">
        <v>9</v>
      </c>
      <c r="D96" s="62">
        <v>99.92</v>
      </c>
    </row>
    <row r="97" spans="2:4" x14ac:dyDescent="0.25">
      <c r="B97" s="56">
        <v>2014</v>
      </c>
      <c r="C97" s="65">
        <v>8</v>
      </c>
      <c r="D97" s="62">
        <v>100.31</v>
      </c>
    </row>
    <row r="98" spans="2:4" x14ac:dyDescent="0.25">
      <c r="B98" s="56">
        <v>2014</v>
      </c>
      <c r="C98" s="65">
        <v>7</v>
      </c>
      <c r="D98" s="62">
        <v>99.87</v>
      </c>
    </row>
    <row r="99" spans="2:4" x14ac:dyDescent="0.25">
      <c r="B99" s="56">
        <v>2014</v>
      </c>
      <c r="C99" s="65">
        <v>6</v>
      </c>
      <c r="D99" s="62">
        <v>100.19</v>
      </c>
    </row>
    <row r="100" spans="2:4" x14ac:dyDescent="0.25">
      <c r="B100" s="56">
        <v>2014</v>
      </c>
      <c r="C100" s="65">
        <v>5</v>
      </c>
      <c r="D100" s="62">
        <v>100.23</v>
      </c>
    </row>
    <row r="101" spans="2:4" x14ac:dyDescent="0.25">
      <c r="B101" s="56">
        <v>2014</v>
      </c>
      <c r="C101" s="65">
        <v>4</v>
      </c>
      <c r="D101" s="62">
        <v>100.2</v>
      </c>
    </row>
    <row r="102" spans="2:4" x14ac:dyDescent="0.25">
      <c r="B102" s="56">
        <v>2014</v>
      </c>
      <c r="C102" s="65">
        <v>3</v>
      </c>
      <c r="D102" s="62">
        <v>100.25</v>
      </c>
    </row>
    <row r="103" spans="2:4" x14ac:dyDescent="0.25">
      <c r="B103" s="56">
        <v>2014</v>
      </c>
      <c r="C103" s="65">
        <v>2</v>
      </c>
      <c r="D103" s="62">
        <v>99.79</v>
      </c>
    </row>
    <row r="104" spans="2:4" ht="15.75" thickBot="1" x14ac:dyDescent="0.3">
      <c r="B104" s="57">
        <v>2014</v>
      </c>
      <c r="C104" s="66">
        <v>1</v>
      </c>
      <c r="D104" s="63">
        <v>99.26</v>
      </c>
    </row>
    <row r="105" spans="2:4" x14ac:dyDescent="0.25">
      <c r="B105" s="55">
        <v>2013</v>
      </c>
      <c r="C105" s="64">
        <v>12</v>
      </c>
      <c r="D105" s="61">
        <v>99.87</v>
      </c>
    </row>
    <row r="106" spans="2:4" x14ac:dyDescent="0.25">
      <c r="B106" s="56">
        <v>2013</v>
      </c>
      <c r="C106" s="65">
        <v>11</v>
      </c>
      <c r="D106" s="62">
        <v>99.52</v>
      </c>
    </row>
    <row r="107" spans="2:4" x14ac:dyDescent="0.25">
      <c r="B107" s="56">
        <v>2013</v>
      </c>
      <c r="C107" s="65">
        <v>10</v>
      </c>
      <c r="D107" s="62">
        <v>99.57</v>
      </c>
    </row>
    <row r="108" spans="2:4" x14ac:dyDescent="0.25">
      <c r="B108" s="56">
        <v>2013</v>
      </c>
      <c r="C108" s="65">
        <v>9</v>
      </c>
      <c r="D108" s="62">
        <v>99.7</v>
      </c>
    </row>
    <row r="109" spans="2:4" x14ac:dyDescent="0.25">
      <c r="B109" s="56">
        <v>2013</v>
      </c>
      <c r="C109" s="65">
        <v>8</v>
      </c>
      <c r="D109" s="62">
        <v>99.94</v>
      </c>
    </row>
    <row r="110" spans="2:4" x14ac:dyDescent="0.25">
      <c r="B110" s="56">
        <v>2013</v>
      </c>
      <c r="C110" s="65">
        <v>7</v>
      </c>
      <c r="D110" s="62">
        <v>99.5</v>
      </c>
    </row>
    <row r="111" spans="2:4" x14ac:dyDescent="0.25">
      <c r="B111" s="56">
        <v>2013</v>
      </c>
      <c r="C111" s="65">
        <v>6</v>
      </c>
      <c r="D111" s="62">
        <v>99.84</v>
      </c>
    </row>
    <row r="112" spans="2:4" x14ac:dyDescent="0.25">
      <c r="B112" s="56">
        <v>2013</v>
      </c>
      <c r="C112" s="65">
        <v>5</v>
      </c>
      <c r="D112" s="62">
        <v>99.67</v>
      </c>
    </row>
    <row r="113" spans="2:4" x14ac:dyDescent="0.25">
      <c r="B113" s="56">
        <v>2013</v>
      </c>
      <c r="C113" s="65">
        <v>4</v>
      </c>
      <c r="D113" s="62">
        <v>99.62</v>
      </c>
    </row>
    <row r="114" spans="2:4" x14ac:dyDescent="0.25">
      <c r="B114" s="56">
        <v>2013</v>
      </c>
      <c r="C114" s="65">
        <v>3</v>
      </c>
      <c r="D114" s="62">
        <v>99.77</v>
      </c>
    </row>
    <row r="115" spans="2:4" x14ac:dyDescent="0.25">
      <c r="B115" s="56">
        <v>2013</v>
      </c>
      <c r="C115" s="65">
        <v>2</v>
      </c>
      <c r="D115" s="62">
        <v>99</v>
      </c>
    </row>
    <row r="116" spans="2:4" ht="15.75" thickBot="1" x14ac:dyDescent="0.3">
      <c r="B116" s="57">
        <v>2013</v>
      </c>
      <c r="C116" s="66">
        <v>1</v>
      </c>
      <c r="D116" s="63">
        <v>98.71</v>
      </c>
    </row>
    <row r="117" spans="2:4" x14ac:dyDescent="0.25">
      <c r="B117" s="55">
        <v>2012</v>
      </c>
      <c r="C117" s="64">
        <v>12</v>
      </c>
      <c r="D117" s="61">
        <v>99.23</v>
      </c>
    </row>
    <row r="118" spans="2:4" x14ac:dyDescent="0.25">
      <c r="B118" s="56">
        <v>2012</v>
      </c>
      <c r="C118" s="65">
        <v>11</v>
      </c>
      <c r="D118" s="62">
        <v>98.91</v>
      </c>
    </row>
    <row r="119" spans="2:4" x14ac:dyDescent="0.25">
      <c r="B119" s="56">
        <v>2012</v>
      </c>
      <c r="C119" s="65">
        <v>10</v>
      </c>
      <c r="D119" s="62">
        <v>99.07</v>
      </c>
    </row>
    <row r="120" spans="2:4" x14ac:dyDescent="0.25">
      <c r="B120" s="56">
        <v>2012</v>
      </c>
      <c r="C120" s="65">
        <v>9</v>
      </c>
      <c r="D120" s="62">
        <v>99.01</v>
      </c>
    </row>
    <row r="121" spans="2:4" x14ac:dyDescent="0.25">
      <c r="B121" s="56">
        <v>2012</v>
      </c>
      <c r="C121" s="65">
        <v>8</v>
      </c>
      <c r="D121" s="62">
        <v>99.27</v>
      </c>
    </row>
    <row r="122" spans="2:4" x14ac:dyDescent="0.25">
      <c r="B122" s="56">
        <v>2012</v>
      </c>
      <c r="C122" s="65">
        <v>7</v>
      </c>
      <c r="D122" s="62">
        <v>98.6</v>
      </c>
    </row>
    <row r="123" spans="2:4" x14ac:dyDescent="0.25">
      <c r="B123" s="56">
        <v>2012</v>
      </c>
      <c r="C123" s="65">
        <v>6</v>
      </c>
      <c r="D123" s="62">
        <v>99.04</v>
      </c>
    </row>
    <row r="124" spans="2:4" x14ac:dyDescent="0.25">
      <c r="B124" s="56">
        <v>2012</v>
      </c>
      <c r="C124" s="65">
        <v>5</v>
      </c>
      <c r="D124" s="62">
        <v>99</v>
      </c>
    </row>
    <row r="125" spans="2:4" x14ac:dyDescent="0.25">
      <c r="B125" s="56">
        <v>2012</v>
      </c>
      <c r="C125" s="65">
        <v>4</v>
      </c>
      <c r="D125" s="62">
        <v>99.06</v>
      </c>
    </row>
    <row r="126" spans="2:4" x14ac:dyDescent="0.25">
      <c r="B126" s="56">
        <v>2012</v>
      </c>
      <c r="C126" s="65">
        <v>3</v>
      </c>
      <c r="D126" s="62">
        <v>98.93</v>
      </c>
    </row>
    <row r="127" spans="2:4" x14ac:dyDescent="0.25">
      <c r="B127" s="56">
        <v>2012</v>
      </c>
      <c r="C127" s="65">
        <v>2</v>
      </c>
      <c r="D127" s="62">
        <v>98.09</v>
      </c>
    </row>
    <row r="128" spans="2:4" ht="15.75" thickBot="1" x14ac:dyDescent="0.3">
      <c r="B128" s="57">
        <v>2012</v>
      </c>
      <c r="C128" s="66">
        <v>1</v>
      </c>
      <c r="D128" s="63">
        <v>97.68</v>
      </c>
    </row>
    <row r="129" spans="2:4" x14ac:dyDescent="0.25">
      <c r="B129" s="55">
        <v>2011</v>
      </c>
      <c r="C129" s="64">
        <v>12</v>
      </c>
      <c r="D129" s="61">
        <v>98.04</v>
      </c>
    </row>
    <row r="130" spans="2:4" x14ac:dyDescent="0.25">
      <c r="B130" s="56">
        <v>2011</v>
      </c>
      <c r="C130" s="65">
        <v>11</v>
      </c>
      <c r="D130" s="62">
        <v>97.64</v>
      </c>
    </row>
    <row r="131" spans="2:4" x14ac:dyDescent="0.25">
      <c r="B131" s="56">
        <v>2011</v>
      </c>
      <c r="C131" s="65">
        <v>10</v>
      </c>
      <c r="D131" s="62">
        <v>97.42</v>
      </c>
    </row>
    <row r="132" spans="2:4" x14ac:dyDescent="0.25">
      <c r="B132" s="56">
        <v>2011</v>
      </c>
      <c r="C132" s="65">
        <v>9</v>
      </c>
      <c r="D132" s="62">
        <v>97.23</v>
      </c>
    </row>
    <row r="133" spans="2:4" x14ac:dyDescent="0.25">
      <c r="B133" s="56">
        <v>2011</v>
      </c>
      <c r="C133" s="65">
        <v>8</v>
      </c>
      <c r="D133" s="62">
        <v>97.31</v>
      </c>
    </row>
    <row r="134" spans="2:4" x14ac:dyDescent="0.25">
      <c r="B134" s="56">
        <v>2011</v>
      </c>
      <c r="C134" s="65">
        <v>7</v>
      </c>
      <c r="D134" s="62">
        <v>96.79</v>
      </c>
    </row>
    <row r="135" spans="2:4" x14ac:dyDescent="0.25">
      <c r="B135" s="56">
        <v>2011</v>
      </c>
      <c r="C135" s="65">
        <v>6</v>
      </c>
      <c r="D135" s="62">
        <v>97.23</v>
      </c>
    </row>
    <row r="136" spans="2:4" x14ac:dyDescent="0.25">
      <c r="B136" s="56">
        <v>2011</v>
      </c>
      <c r="C136" s="65">
        <v>5</v>
      </c>
      <c r="D136" s="62">
        <v>97.16</v>
      </c>
    </row>
    <row r="137" spans="2:4" x14ac:dyDescent="0.25">
      <c r="B137" s="56">
        <v>2011</v>
      </c>
      <c r="C137" s="65">
        <v>4</v>
      </c>
      <c r="D137" s="62">
        <v>97.1</v>
      </c>
    </row>
    <row r="138" spans="2:4" x14ac:dyDescent="0.25">
      <c r="B138" s="56">
        <v>2011</v>
      </c>
      <c r="C138" s="65">
        <v>3</v>
      </c>
      <c r="D138" s="62">
        <v>96.76</v>
      </c>
    </row>
    <row r="139" spans="2:4" x14ac:dyDescent="0.25">
      <c r="B139" s="56">
        <v>2011</v>
      </c>
      <c r="C139" s="65">
        <v>2</v>
      </c>
      <c r="D139" s="62">
        <v>95.97</v>
      </c>
    </row>
    <row r="140" spans="2:4" ht="15.75" thickBot="1" x14ac:dyDescent="0.3">
      <c r="B140" s="57">
        <v>2011</v>
      </c>
      <c r="C140" s="66">
        <v>1</v>
      </c>
      <c r="D140" s="63">
        <v>95.51</v>
      </c>
    </row>
  </sheetData>
  <mergeCells count="2">
    <mergeCell ref="B6:D6"/>
    <mergeCell ref="B7:D7"/>
  </mergeCells>
  <hyperlinks>
    <hyperlink ref="D8" r:id="rId1" xr:uid="{00000000-0004-0000-0200-000000000000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F19"/>
  <sheetViews>
    <sheetView zoomScale="85" zoomScaleNormal="85" workbookViewId="0">
      <selection activeCell="B25" sqref="B25"/>
    </sheetView>
  </sheetViews>
  <sheetFormatPr baseColWidth="10" defaultRowHeight="15" x14ac:dyDescent="0.25"/>
  <cols>
    <col min="1" max="1" width="7" customWidth="1"/>
    <col min="2" max="2" width="92.7109375" customWidth="1"/>
  </cols>
  <sheetData>
    <row r="1" spans="1:6" ht="15.75" x14ac:dyDescent="0.3">
      <c r="B1" s="42" t="s">
        <v>19</v>
      </c>
      <c r="C1" s="51"/>
    </row>
    <row r="2" spans="1:6" ht="15.75" x14ac:dyDescent="0.3">
      <c r="B2" s="40" t="s">
        <v>18</v>
      </c>
      <c r="C2" s="43"/>
    </row>
    <row r="3" spans="1:6" ht="15.75" x14ac:dyDescent="0.3">
      <c r="B3" s="41" t="s">
        <v>50</v>
      </c>
      <c r="C3" s="52"/>
    </row>
    <row r="4" spans="1:6" ht="15.75" thickBot="1" x14ac:dyDescent="0.3"/>
    <row r="5" spans="1:6" ht="15.75" thickBot="1" x14ac:dyDescent="0.3">
      <c r="A5" s="89"/>
      <c r="B5" s="85" t="s">
        <v>68</v>
      </c>
      <c r="C5" s="86">
        <v>2022</v>
      </c>
      <c r="D5" s="87">
        <v>2023</v>
      </c>
      <c r="E5" s="88">
        <v>2024</v>
      </c>
      <c r="F5" s="106">
        <v>2025</v>
      </c>
    </row>
    <row r="6" spans="1:6" ht="15.75" customHeight="1" thickBot="1" x14ac:dyDescent="0.3">
      <c r="A6" s="194" t="s">
        <v>42</v>
      </c>
      <c r="B6" s="146" t="s">
        <v>32</v>
      </c>
      <c r="C6" s="81">
        <v>816.94235703007905</v>
      </c>
      <c r="D6" s="175">
        <f>'Equilibre prévisionnel'!E17</f>
        <v>706.36459192520351</v>
      </c>
      <c r="E6" s="175">
        <f>'Equilibre prévisionnel'!F17</f>
        <v>678.64092375801624</v>
      </c>
      <c r="F6" s="175">
        <f>'Equilibre prévisionnel'!G17</f>
        <v>687.70729319007876</v>
      </c>
    </row>
    <row r="7" spans="1:6" ht="15.75" thickBot="1" x14ac:dyDescent="0.3">
      <c r="A7" s="194"/>
      <c r="B7" s="156" t="s">
        <v>84</v>
      </c>
      <c r="C7" s="81">
        <v>165.83691839999983</v>
      </c>
      <c r="D7" s="175">
        <f>'Equilibre prévisionnel'!E18</f>
        <v>100.91589395200593</v>
      </c>
      <c r="E7" s="175">
        <f>'Equilibre prévisionnel'!F18</f>
        <v>101.32060029778411</v>
      </c>
      <c r="F7" s="175">
        <f>'Equilibre prévisionnel'!G18</f>
        <v>101.6281849138764</v>
      </c>
    </row>
    <row r="8" spans="1:6" ht="15.75" thickBot="1" x14ac:dyDescent="0.3">
      <c r="A8" s="194"/>
      <c r="B8" s="156" t="s">
        <v>85</v>
      </c>
      <c r="C8" s="81">
        <v>15.652314840000001</v>
      </c>
      <c r="D8" s="175">
        <f>'Equilibre prévisionnel'!E19</f>
        <v>5.9288995854971205</v>
      </c>
      <c r="E8" s="175">
        <f>'Equilibre prévisionnel'!F19</f>
        <v>5.9288995854971205</v>
      </c>
      <c r="F8" s="175">
        <f>'Equilibre prévisionnel'!G19</f>
        <v>5.9288995854971205</v>
      </c>
    </row>
    <row r="9" spans="1:6" ht="15.75" thickBot="1" x14ac:dyDescent="0.3">
      <c r="A9" s="194"/>
      <c r="B9" s="156" t="s">
        <v>86</v>
      </c>
      <c r="C9" s="81">
        <v>32.842660000000002</v>
      </c>
      <c r="D9" s="175">
        <f>'Equilibre prévisionnel'!E20</f>
        <v>0</v>
      </c>
      <c r="E9" s="175">
        <f>'Equilibre prévisionnel'!F20</f>
        <v>0</v>
      </c>
      <c r="F9" s="175">
        <f>'Equilibre prévisionnel'!G20</f>
        <v>0</v>
      </c>
    </row>
    <row r="10" spans="1:6" ht="15.75" thickBot="1" x14ac:dyDescent="0.3">
      <c r="A10" s="194"/>
      <c r="B10" s="156" t="s">
        <v>87</v>
      </c>
      <c r="C10" s="81">
        <v>150</v>
      </c>
      <c r="D10" s="175">
        <v>150</v>
      </c>
      <c r="E10" s="175">
        <v>150</v>
      </c>
      <c r="F10" s="175">
        <v>150</v>
      </c>
    </row>
    <row r="11" spans="1:6" ht="15.75" thickBot="1" x14ac:dyDescent="0.3">
      <c r="A11" s="194"/>
      <c r="B11" s="156" t="s">
        <v>88</v>
      </c>
      <c r="C11" s="81">
        <v>0</v>
      </c>
      <c r="D11" s="175">
        <f>'Equilibre prévisionnel'!E22</f>
        <v>0</v>
      </c>
      <c r="E11" s="175">
        <f>'Equilibre prévisionnel'!F22</f>
        <v>0</v>
      </c>
      <c r="F11" s="175">
        <f>'Equilibre prévisionnel'!G22</f>
        <v>0</v>
      </c>
    </row>
    <row r="12" spans="1:6" ht="15.75" customHeight="1" thickBot="1" x14ac:dyDescent="0.3">
      <c r="A12" s="194"/>
      <c r="B12" s="156" t="s">
        <v>89</v>
      </c>
      <c r="C12" s="81">
        <v>0</v>
      </c>
      <c r="D12" s="175">
        <f>'Equilibre prévisionnel'!E23</f>
        <v>0</v>
      </c>
      <c r="E12" s="175">
        <f>'Equilibre prévisionnel'!F23</f>
        <v>0</v>
      </c>
      <c r="F12" s="175">
        <f>'Equilibre prévisionnel'!G23</f>
        <v>0</v>
      </c>
    </row>
    <row r="13" spans="1:6" ht="15.75" thickBot="1" x14ac:dyDescent="0.3">
      <c r="A13" s="192"/>
      <c r="B13" s="192"/>
      <c r="C13" s="192"/>
      <c r="D13" s="192"/>
      <c r="E13" s="192"/>
      <c r="F13" s="193"/>
    </row>
    <row r="14" spans="1:6" ht="15.75" thickBot="1" x14ac:dyDescent="0.3">
      <c r="A14" s="191" t="s">
        <v>36</v>
      </c>
      <c r="B14" s="156" t="s">
        <v>34</v>
      </c>
      <c r="C14" s="81">
        <v>48.047484448809499</v>
      </c>
      <c r="D14" s="175">
        <f>'Equilibre prévisionnel'!E25</f>
        <v>59.292430639042514</v>
      </c>
      <c r="E14" s="175">
        <f>'Equilibre prévisionnel'!F25</f>
        <v>59.292430639042514</v>
      </c>
      <c r="F14" s="175">
        <f>'Equilibre prévisionnel'!G25</f>
        <v>59.292430639042514</v>
      </c>
    </row>
    <row r="15" spans="1:6" ht="15.75" thickBot="1" x14ac:dyDescent="0.3">
      <c r="A15" s="184"/>
      <c r="B15" s="156" t="s">
        <v>35</v>
      </c>
      <c r="C15" s="81">
        <v>0</v>
      </c>
      <c r="D15" s="175">
        <f>'[1]Equilibre prévisionnel'!E28</f>
        <v>0</v>
      </c>
      <c r="E15" s="175">
        <f>'[1]Equilibre prévisionnel'!F28</f>
        <v>0</v>
      </c>
      <c r="F15" s="175">
        <f>'[1]Equilibre prévisionnel'!G28</f>
        <v>0</v>
      </c>
    </row>
    <row r="16" spans="1:6" ht="15.75" thickBot="1" x14ac:dyDescent="0.3">
      <c r="A16" s="184"/>
      <c r="B16" s="156" t="s">
        <v>90</v>
      </c>
      <c r="C16" s="81">
        <v>0</v>
      </c>
      <c r="D16" s="175">
        <f>'[1]Equilibre prévisionnel'!E29</f>
        <v>0</v>
      </c>
      <c r="E16" s="175">
        <f>'[1]Equilibre prévisionnel'!F29</f>
        <v>0</v>
      </c>
      <c r="F16" s="175">
        <f>'[1]Equilibre prévisionnel'!G29</f>
        <v>0</v>
      </c>
    </row>
    <row r="17" spans="1:6" ht="15.75" thickBot="1" x14ac:dyDescent="0.3">
      <c r="A17" s="192"/>
      <c r="B17" s="192"/>
      <c r="C17" s="192"/>
      <c r="D17" s="192"/>
      <c r="E17" s="192"/>
      <c r="F17" s="193"/>
    </row>
    <row r="18" spans="1:6" ht="15.75" thickBot="1" x14ac:dyDescent="0.3">
      <c r="B18" s="85" t="s">
        <v>70</v>
      </c>
      <c r="C18" s="86">
        <f>C5</f>
        <v>2022</v>
      </c>
      <c r="D18" s="86">
        <f t="shared" ref="D18:F18" si="0">D5</f>
        <v>2023</v>
      </c>
      <c r="E18" s="86">
        <f t="shared" si="0"/>
        <v>2024</v>
      </c>
      <c r="F18" s="86">
        <f t="shared" si="0"/>
        <v>2025</v>
      </c>
    </row>
    <row r="19" spans="1:6" ht="15.75" thickBot="1" x14ac:dyDescent="0.3">
      <c r="B19" s="156" t="s">
        <v>95</v>
      </c>
      <c r="C19" s="81">
        <v>1077.9251297999999</v>
      </c>
      <c r="D19" s="175">
        <f>'Equilibre prévisionnel'!E33</f>
        <v>1031.8836671081247</v>
      </c>
      <c r="E19" s="175">
        <f>'Equilibre prévisionnel'!F33</f>
        <v>1084.5065635223127</v>
      </c>
      <c r="F19" s="175">
        <f>'Equilibre prévisionnel'!G33</f>
        <v>1094.6955974229195</v>
      </c>
    </row>
  </sheetData>
  <mergeCells count="4">
    <mergeCell ref="A14:A16"/>
    <mergeCell ref="A17:F17"/>
    <mergeCell ref="A6:A12"/>
    <mergeCell ref="A13:F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B1:N33"/>
  <sheetViews>
    <sheetView tabSelected="1" zoomScale="85" zoomScaleNormal="85" workbookViewId="0">
      <pane xSplit="3" ySplit="8" topLeftCell="D9" activePane="bottomRight" state="frozen"/>
      <selection pane="topRight" activeCell="D1" sqref="D1"/>
      <selection pane="bottomLeft" activeCell="A14" sqref="A14"/>
      <selection pane="bottomRight" activeCell="E14" sqref="E14"/>
    </sheetView>
  </sheetViews>
  <sheetFormatPr baseColWidth="10" defaultColWidth="11.42578125" defaultRowHeight="15.75" x14ac:dyDescent="0.25"/>
  <cols>
    <col min="1" max="1" width="1.7109375" style="18" customWidth="1"/>
    <col min="2" max="2" width="5.7109375" style="18" customWidth="1"/>
    <col min="3" max="3" width="96.5703125" style="18" customWidth="1"/>
    <col min="4" max="4" width="19.5703125" style="20" customWidth="1"/>
    <col min="5" max="9" width="19.28515625" style="20" customWidth="1"/>
    <col min="10" max="10" width="19" style="118" customWidth="1"/>
    <col min="11" max="11" width="19.7109375" style="20" customWidth="1"/>
    <col min="12" max="12" width="16.28515625" style="18" customWidth="1"/>
    <col min="13" max="16384" width="11.42578125" style="18"/>
  </cols>
  <sheetData>
    <row r="1" spans="2:14" ht="21" customHeight="1" thickBot="1" x14ac:dyDescent="0.3">
      <c r="C1" s="19" t="s">
        <v>44</v>
      </c>
      <c r="F1" s="117"/>
      <c r="G1" s="117"/>
    </row>
    <row r="2" spans="2:14" ht="17.25" thickBot="1" x14ac:dyDescent="0.3">
      <c r="C2" s="195" t="s">
        <v>60</v>
      </c>
      <c r="D2" s="196"/>
      <c r="E2" s="119">
        <v>2023</v>
      </c>
      <c r="F2" s="120"/>
      <c r="G2" s="120"/>
    </row>
    <row r="3" spans="2:14" ht="16.5" thickBot="1" x14ac:dyDescent="0.3">
      <c r="C3" s="116"/>
      <c r="D3" s="121"/>
      <c r="G3" s="118"/>
      <c r="I3" s="18"/>
      <c r="J3" s="18"/>
      <c r="K3" s="18"/>
    </row>
    <row r="4" spans="2:14" ht="21.6" customHeight="1" thickBot="1" x14ac:dyDescent="0.3">
      <c r="B4" s="197" t="s">
        <v>4</v>
      </c>
      <c r="C4" s="33" t="s">
        <v>13</v>
      </c>
      <c r="D4" s="122">
        <v>2021</v>
      </c>
      <c r="E4" s="122">
        <v>2022</v>
      </c>
      <c r="F4" s="122">
        <v>2023</v>
      </c>
      <c r="G4" s="123">
        <v>2024</v>
      </c>
      <c r="H4" s="124">
        <v>2025</v>
      </c>
      <c r="I4" s="176">
        <v>2026</v>
      </c>
      <c r="J4" s="20"/>
      <c r="K4" s="125"/>
      <c r="L4" s="21"/>
      <c r="M4" s="21"/>
      <c r="N4" s="21"/>
    </row>
    <row r="5" spans="2:14" ht="16.5" thickBot="1" x14ac:dyDescent="0.3">
      <c r="B5" s="198"/>
      <c r="C5" s="34" t="s">
        <v>51</v>
      </c>
      <c r="D5" s="133">
        <f>IF($E$2&gt;D$4,IPC!G8,'Equilibre prévisionnel'!C6)</f>
        <v>1.5539349254688251E-2</v>
      </c>
      <c r="E5" s="133">
        <f>IF($E$2&gt;E$4,IPC!H8,'Equilibre prévisionnel'!D6)</f>
        <v>5.3448969767753818E-2</v>
      </c>
      <c r="F5" s="133">
        <f>IF($E$2&gt;F$4,IPC!I8,'Equilibre prévisionnel'!E6)</f>
        <v>1.2E-2</v>
      </c>
      <c r="G5" s="133">
        <f>IF($E$2&gt;G$4,IPC!J8,'Equilibre prévisionnel'!F6)</f>
        <v>1.2999999999999999E-2</v>
      </c>
      <c r="H5" s="133">
        <f>IF($E$2&gt;H$4,IPC!K8,'Equilibre prévisionnel'!G6)</f>
        <v>1.2E-2</v>
      </c>
      <c r="I5" s="22"/>
      <c r="J5" s="20"/>
    </row>
    <row r="6" spans="2:14" ht="16.149999999999999" customHeight="1" thickBot="1" x14ac:dyDescent="0.3">
      <c r="B6" s="160"/>
      <c r="C6" s="115" t="s">
        <v>96</v>
      </c>
      <c r="D6" s="134">
        <f>1*(1+D5)</f>
        <v>1.0155393492546883</v>
      </c>
      <c r="E6" s="134">
        <f>D6*(1+E5)</f>
        <v>1.0698188812309666</v>
      </c>
      <c r="F6" s="134">
        <f t="shared" ref="F6:H6" si="0">E6*(1+F5)</f>
        <v>1.0826567078057381</v>
      </c>
      <c r="G6" s="134">
        <f t="shared" si="0"/>
        <v>1.0967312450072126</v>
      </c>
      <c r="H6" s="134">
        <f t="shared" si="0"/>
        <v>1.1098920199472992</v>
      </c>
      <c r="I6" s="141"/>
      <c r="J6" s="20"/>
    </row>
    <row r="7" spans="2:14" ht="10.9" customHeight="1" thickBot="1" x14ac:dyDescent="0.3">
      <c r="B7" s="107"/>
      <c r="C7" s="35"/>
      <c r="D7" s="36"/>
      <c r="E7" s="23"/>
      <c r="F7" s="23"/>
      <c r="G7" s="23"/>
      <c r="H7" s="37"/>
      <c r="J7" s="20"/>
    </row>
    <row r="8" spans="2:14" ht="17.25" thickBot="1" x14ac:dyDescent="0.3">
      <c r="B8" s="199" t="s">
        <v>14</v>
      </c>
      <c r="C8" s="38" t="s">
        <v>43</v>
      </c>
      <c r="D8" s="122"/>
      <c r="E8" s="122">
        <v>2022</v>
      </c>
      <c r="F8" s="122">
        <v>2023</v>
      </c>
      <c r="G8" s="123">
        <v>2024</v>
      </c>
      <c r="H8" s="124">
        <v>2025</v>
      </c>
      <c r="I8" s="112"/>
      <c r="J8" s="20"/>
    </row>
    <row r="9" spans="2:14" ht="16.149999999999999" customHeight="1" thickBot="1" x14ac:dyDescent="0.3">
      <c r="B9" s="200"/>
      <c r="C9" s="110" t="s">
        <v>15</v>
      </c>
      <c r="D9" s="111"/>
      <c r="E9" s="111"/>
      <c r="F9" s="111"/>
      <c r="G9" s="111"/>
      <c r="H9" s="111"/>
      <c r="J9" s="20"/>
    </row>
    <row r="10" spans="2:14" ht="16.149999999999999" customHeight="1" thickBot="1" x14ac:dyDescent="0.3">
      <c r="B10" s="200"/>
      <c r="C10" s="147" t="s">
        <v>65</v>
      </c>
      <c r="D10" s="143"/>
      <c r="E10" s="142">
        <f>'Equilibre prévisionnel'!D10/'Equilibre prévisionnel'!D7*IF($E$2&gt;E4,'CRCP &amp; évolutions'!E6,'Equilibre prévisionnel'!D7)</f>
        <v>3524.7574596049958</v>
      </c>
      <c r="F10" s="142">
        <f>'Equilibre prévisionnel'!E10/'Equilibre prévisionnel'!E7*IF($E$2&gt;F4,'CRCP &amp; évolutions'!F6,'Equilibre prévisionnel'!E7)</f>
        <v>3535.8840883634257</v>
      </c>
      <c r="G10" s="142">
        <f>'Equilibre prévisionnel'!F10/'Equilibre prévisionnel'!F7*IF($E$2&gt;G4,'CRCP &amp; évolutions'!G6,'Equilibre prévisionnel'!F7)</f>
        <v>3559.8893175775743</v>
      </c>
      <c r="H10" s="142">
        <f>'Equilibre prévisionnel'!G10/'Equilibre prévisionnel'!G7*IF($E$2&gt;H4,'CRCP &amp; évolutions'!H6,'Equilibre prévisionnel'!G7)</f>
        <v>3559.4205233656116</v>
      </c>
      <c r="I10" s="26"/>
      <c r="J10" s="128"/>
    </row>
    <row r="11" spans="2:14" ht="16.149999999999999" customHeight="1" thickBot="1" x14ac:dyDescent="0.3">
      <c r="B11" s="200"/>
      <c r="C11" s="131" t="s">
        <v>32</v>
      </c>
      <c r="D11" s="143"/>
      <c r="E11" s="39">
        <f>+'Montants réalisés'!C6</f>
        <v>816.94235703007905</v>
      </c>
      <c r="F11" s="39">
        <f>+'Montants réalisés'!D6</f>
        <v>706.36459192520351</v>
      </c>
      <c r="G11" s="39">
        <f>+'Montants réalisés'!E6</f>
        <v>678.64092375801624</v>
      </c>
      <c r="H11" s="39">
        <f>+'Montants réalisés'!F6</f>
        <v>687.70729319007876</v>
      </c>
      <c r="I11" s="26"/>
      <c r="J11" s="128"/>
    </row>
    <row r="12" spans="2:14" ht="16.149999999999999" customHeight="1" thickBot="1" x14ac:dyDescent="0.3">
      <c r="B12" s="200"/>
      <c r="C12" s="131" t="s">
        <v>84</v>
      </c>
      <c r="D12" s="143"/>
      <c r="E12" s="39">
        <f>+'Montants réalisés'!C7</f>
        <v>165.83691839999983</v>
      </c>
      <c r="F12" s="39">
        <f>+'Montants réalisés'!D7</f>
        <v>100.91589395200593</v>
      </c>
      <c r="G12" s="39">
        <f>+'Montants réalisés'!E7</f>
        <v>101.32060029778411</v>
      </c>
      <c r="H12" s="39">
        <f>+'Montants réalisés'!F7</f>
        <v>101.6281849138764</v>
      </c>
      <c r="I12" s="26"/>
      <c r="J12" s="128"/>
    </row>
    <row r="13" spans="2:14" ht="16.149999999999999" customHeight="1" thickBot="1" x14ac:dyDescent="0.3">
      <c r="B13" s="200"/>
      <c r="C13" s="131" t="s">
        <v>85</v>
      </c>
      <c r="D13" s="143"/>
      <c r="E13" s="39">
        <f>+'Montants réalisés'!C8</f>
        <v>15.652314840000001</v>
      </c>
      <c r="F13" s="39">
        <f>+'Montants réalisés'!D8</f>
        <v>5.9288995854971205</v>
      </c>
      <c r="G13" s="39">
        <f>+'Montants réalisés'!E8</f>
        <v>5.9288995854971205</v>
      </c>
      <c r="H13" s="39">
        <f>+'Montants réalisés'!F8</f>
        <v>5.9288995854971205</v>
      </c>
      <c r="I13" s="26"/>
      <c r="J13" s="128"/>
    </row>
    <row r="14" spans="2:14" ht="16.149999999999999" customHeight="1" thickBot="1" x14ac:dyDescent="0.3">
      <c r="B14" s="200"/>
      <c r="C14" s="131" t="s">
        <v>86</v>
      </c>
      <c r="D14" s="143"/>
      <c r="E14" s="39">
        <f>+'Montants réalisés'!C9</f>
        <v>32.842660000000002</v>
      </c>
      <c r="F14" s="39">
        <f>+'Montants réalisés'!D9</f>
        <v>0</v>
      </c>
      <c r="G14" s="39">
        <f>+'Montants réalisés'!E9</f>
        <v>0</v>
      </c>
      <c r="H14" s="39">
        <f>+'Montants réalisés'!F9</f>
        <v>0</v>
      </c>
      <c r="I14" s="26"/>
      <c r="J14" s="128"/>
    </row>
    <row r="15" spans="2:14" ht="16.149999999999999" customHeight="1" thickBot="1" x14ac:dyDescent="0.3">
      <c r="B15" s="200"/>
      <c r="C15" s="157" t="s">
        <v>87</v>
      </c>
      <c r="D15" s="143"/>
      <c r="E15" s="39">
        <f>+'Montants réalisés'!C10</f>
        <v>150</v>
      </c>
      <c r="F15" s="39">
        <f>+'Montants réalisés'!D10</f>
        <v>150</v>
      </c>
      <c r="G15" s="39">
        <f>+'Montants réalisés'!E10</f>
        <v>150</v>
      </c>
      <c r="H15" s="39">
        <f>+'Montants réalisés'!F10</f>
        <v>150</v>
      </c>
      <c r="I15" s="26"/>
      <c r="J15" s="128"/>
    </row>
    <row r="16" spans="2:14" ht="16.149999999999999" customHeight="1" thickBot="1" x14ac:dyDescent="0.3">
      <c r="B16" s="200"/>
      <c r="C16" s="177" t="s">
        <v>88</v>
      </c>
      <c r="D16" s="143"/>
      <c r="E16" s="39">
        <f>+'Montants réalisés'!C11</f>
        <v>0</v>
      </c>
      <c r="F16" s="39">
        <f>+'Montants réalisés'!D11</f>
        <v>0</v>
      </c>
      <c r="G16" s="39">
        <f>+'Montants réalisés'!E11</f>
        <v>0</v>
      </c>
      <c r="H16" s="39">
        <f>+'Montants réalisés'!F11</f>
        <v>0</v>
      </c>
      <c r="I16" s="26"/>
      <c r="J16" s="128"/>
    </row>
    <row r="17" spans="2:11" ht="16.149999999999999" customHeight="1" thickBot="1" x14ac:dyDescent="0.3">
      <c r="B17" s="200"/>
      <c r="C17" s="177" t="s">
        <v>89</v>
      </c>
      <c r="D17" s="143"/>
      <c r="E17" s="39">
        <f>+'Montants réalisés'!C12</f>
        <v>0</v>
      </c>
      <c r="F17" s="39">
        <f>+'Montants réalisés'!D12</f>
        <v>0</v>
      </c>
      <c r="G17" s="39">
        <f>+'Montants réalisés'!E12</f>
        <v>0</v>
      </c>
      <c r="H17" s="39">
        <f>+'Montants réalisés'!F12</f>
        <v>0</v>
      </c>
      <c r="I17" s="26"/>
      <c r="J17" s="128"/>
    </row>
    <row r="18" spans="2:11" ht="16.149999999999999" customHeight="1" thickBot="1" x14ac:dyDescent="0.3">
      <c r="B18" s="200"/>
      <c r="C18" s="177"/>
      <c r="D18" s="143"/>
      <c r="E18" s="39">
        <f>+'Montants réalisés'!C13</f>
        <v>0</v>
      </c>
      <c r="F18" s="39">
        <f>+'Montants réalisés'!D13</f>
        <v>0</v>
      </c>
      <c r="G18" s="39">
        <f>+'Montants réalisés'!E13</f>
        <v>0</v>
      </c>
      <c r="H18" s="39">
        <f>+'Montants réalisés'!F13</f>
        <v>0</v>
      </c>
      <c r="I18" s="26"/>
      <c r="J18" s="128"/>
    </row>
    <row r="19" spans="2:11" ht="16.149999999999999" customHeight="1" thickBot="1" x14ac:dyDescent="0.3">
      <c r="B19" s="200"/>
      <c r="C19" s="110" t="s">
        <v>16</v>
      </c>
      <c r="D19" s="144"/>
      <c r="E19" s="111"/>
      <c r="F19" s="154"/>
      <c r="G19" s="154"/>
      <c r="H19" s="111"/>
      <c r="I19" s="25"/>
      <c r="J19" s="128"/>
    </row>
    <row r="20" spans="2:11" ht="16.149999999999999" customHeight="1" thickBot="1" x14ac:dyDescent="0.3">
      <c r="B20" s="200"/>
      <c r="C20" s="132" t="s">
        <v>34</v>
      </c>
      <c r="D20" s="143"/>
      <c r="E20" s="39">
        <f>'Montants réalisés'!C14</f>
        <v>48.047484448809499</v>
      </c>
      <c r="F20" s="39">
        <f>'Montants réalisés'!D14</f>
        <v>59.292430639042514</v>
      </c>
      <c r="G20" s="39">
        <f>'Montants réalisés'!E14</f>
        <v>59.292430639042514</v>
      </c>
      <c r="H20" s="39">
        <f>'Montants réalisés'!F14</f>
        <v>59.292430639042514</v>
      </c>
      <c r="I20" s="22"/>
      <c r="J20" s="29"/>
    </row>
    <row r="21" spans="2:11" ht="16.149999999999999" customHeight="1" thickBot="1" x14ac:dyDescent="0.3">
      <c r="B21" s="200"/>
      <c r="C21" s="132" t="s">
        <v>35</v>
      </c>
      <c r="D21" s="143"/>
      <c r="E21" s="39">
        <f>'Montants réalisés'!C15</f>
        <v>0</v>
      </c>
      <c r="F21" s="39">
        <f>'Montants réalisés'!D15</f>
        <v>0</v>
      </c>
      <c r="G21" s="39">
        <f>'Montants réalisés'!E15</f>
        <v>0</v>
      </c>
      <c r="H21" s="39">
        <f>'Montants réalisés'!F15</f>
        <v>0</v>
      </c>
      <c r="I21" s="22"/>
      <c r="J21" s="29"/>
    </row>
    <row r="22" spans="2:11" ht="16.149999999999999" customHeight="1" thickBot="1" x14ac:dyDescent="0.3">
      <c r="B22" s="200"/>
      <c r="C22" s="132" t="s">
        <v>90</v>
      </c>
      <c r="D22" s="143"/>
      <c r="E22" s="39">
        <f>'Montants réalisés'!C16</f>
        <v>0</v>
      </c>
      <c r="F22" s="39">
        <f>'Montants réalisés'!D16</f>
        <v>0</v>
      </c>
      <c r="G22" s="39">
        <f>'Montants réalisés'!E16</f>
        <v>0</v>
      </c>
      <c r="H22" s="39">
        <f>'Montants réalisés'!F16</f>
        <v>0</v>
      </c>
      <c r="I22" s="24"/>
      <c r="J22" s="26"/>
    </row>
    <row r="23" spans="2:11" ht="16.149999999999999" customHeight="1" thickBot="1" x14ac:dyDescent="0.3">
      <c r="B23" s="200"/>
      <c r="C23" s="30" t="s">
        <v>49</v>
      </c>
      <c r="D23" s="143"/>
      <c r="E23" s="31">
        <f>SUM(E10:E18)-SUM(E20:E22)</f>
        <v>4657.9842254262658</v>
      </c>
      <c r="F23" s="31">
        <f t="shared" ref="F23:H23" si="1">SUM(F10:F18)-SUM(F20:F22)</f>
        <v>4439.8010431870889</v>
      </c>
      <c r="G23" s="31">
        <f t="shared" si="1"/>
        <v>4436.4873105798288</v>
      </c>
      <c r="H23" s="31">
        <f t="shared" si="1"/>
        <v>4445.3924704160218</v>
      </c>
      <c r="J23" s="128"/>
      <c r="K23" s="128"/>
    </row>
    <row r="24" spans="2:11" ht="10.9" customHeight="1" thickBot="1" x14ac:dyDescent="0.3">
      <c r="B24" s="108"/>
      <c r="C24" s="27"/>
      <c r="D24" s="28"/>
      <c r="E24" s="29"/>
      <c r="F24" s="29"/>
      <c r="G24" s="29"/>
      <c r="H24" s="29" t="s">
        <v>17</v>
      </c>
      <c r="J24" s="20"/>
    </row>
    <row r="25" spans="2:11" ht="21.6" customHeight="1" thickBot="1" x14ac:dyDescent="0.3">
      <c r="B25" s="201" t="s">
        <v>56</v>
      </c>
      <c r="C25" s="33" t="s">
        <v>58</v>
      </c>
      <c r="D25" s="122"/>
      <c r="E25" s="122">
        <f>E2</f>
        <v>2023</v>
      </c>
      <c r="F25" s="122">
        <f t="shared" ref="F25:H25" si="2">F2</f>
        <v>0</v>
      </c>
      <c r="G25" s="122">
        <f t="shared" si="2"/>
        <v>0</v>
      </c>
      <c r="H25" s="124">
        <f t="shared" si="2"/>
        <v>0</v>
      </c>
      <c r="I25" s="124">
        <v>2026</v>
      </c>
      <c r="J25" s="20"/>
    </row>
    <row r="26" spans="2:11" ht="17.100000000000001" customHeight="1" thickBot="1" x14ac:dyDescent="0.3">
      <c r="B26" s="202"/>
      <c r="C26" s="30" t="s">
        <v>69</v>
      </c>
      <c r="D26" s="32"/>
      <c r="E26" s="153">
        <f>E23</f>
        <v>4657.9842254262658</v>
      </c>
      <c r="F26" s="153">
        <f>F23</f>
        <v>4439.8010431870889</v>
      </c>
      <c r="G26" s="153">
        <f>G23</f>
        <v>4436.4873105798288</v>
      </c>
      <c r="H26" s="153">
        <f>H23</f>
        <v>4445.3924704160218</v>
      </c>
      <c r="J26" s="20"/>
    </row>
    <row r="27" spans="2:11" ht="16.5" thickBot="1" x14ac:dyDescent="0.3">
      <c r="B27" s="202"/>
      <c r="C27" s="30" t="s">
        <v>95</v>
      </c>
      <c r="D27" s="32"/>
      <c r="E27" s="153">
        <f>IF($E$2&gt;E$4,'Montants réalisés'!C19,"-")</f>
        <v>1077.9251297999999</v>
      </c>
      <c r="F27" s="153" t="str">
        <f>IF($E$2&gt;F$4,'Montants réalisés'!D19,"-")</f>
        <v>-</v>
      </c>
      <c r="G27" s="31" t="str">
        <f>IF($E$2&gt;G$4,'Montants réalisés'!E19,"-")</f>
        <v>-</v>
      </c>
      <c r="H27" s="31" t="str">
        <f>IF($E$2&gt;H$4,'Montants réalisés'!F19,"-")</f>
        <v>-</v>
      </c>
      <c r="J27" s="20"/>
    </row>
    <row r="28" spans="2:11" ht="16.5" thickBot="1" x14ac:dyDescent="0.3">
      <c r="B28" s="202"/>
      <c r="C28" s="30" t="s">
        <v>97</v>
      </c>
      <c r="D28" s="32"/>
      <c r="E28" s="153">
        <v>3362.4510204808316</v>
      </c>
      <c r="F28" s="158">
        <v>3407.9173760789654</v>
      </c>
      <c r="G28" s="158">
        <v>3351.980747057517</v>
      </c>
      <c r="H28" s="158">
        <v>3350.6968729931023</v>
      </c>
      <c r="I28" s="158" t="s">
        <v>28</v>
      </c>
      <c r="J28" s="20"/>
    </row>
    <row r="29" spans="2:11" ht="32.25" thickBot="1" x14ac:dyDescent="0.3">
      <c r="B29" s="202"/>
      <c r="C29" s="30" t="s">
        <v>57</v>
      </c>
      <c r="D29" s="32"/>
      <c r="E29" s="203"/>
      <c r="F29" s="153">
        <f>IF($E$2&gt;=F$4,E26-(E27+E28),"-")</f>
        <v>217.60807514543376</v>
      </c>
      <c r="G29" s="31" t="str">
        <f t="shared" ref="G29:I29" si="3">IF($E$2&gt;=G$4,F26-(F27+F28),"-")</f>
        <v>-</v>
      </c>
      <c r="H29" s="31" t="str">
        <f t="shared" si="3"/>
        <v>-</v>
      </c>
      <c r="I29" s="31" t="str">
        <f t="shared" si="3"/>
        <v>-</v>
      </c>
      <c r="J29" s="20"/>
    </row>
    <row r="30" spans="2:11" ht="13.9" customHeight="1" thickBot="1" x14ac:dyDescent="0.3">
      <c r="B30" s="202"/>
      <c r="C30" s="30" t="s">
        <v>72</v>
      </c>
      <c r="D30" s="32"/>
      <c r="E30" s="203"/>
      <c r="F30" s="152">
        <f>IF($E$2&gt;=F$4,F28+F29,"-")</f>
        <v>3625.5254512243991</v>
      </c>
      <c r="G30" s="152" t="str">
        <f t="shared" ref="G30:I30" si="4">IF($E$2&gt;=G$4,G28+G29,"-")</f>
        <v>-</v>
      </c>
      <c r="H30" s="152" t="str">
        <f t="shared" si="4"/>
        <v>-</v>
      </c>
      <c r="I30" s="31" t="str">
        <f t="shared" si="4"/>
        <v>-</v>
      </c>
      <c r="J30" s="20"/>
      <c r="K30" s="126"/>
    </row>
    <row r="31" spans="2:11" x14ac:dyDescent="0.25">
      <c r="I31" s="161"/>
    </row>
    <row r="33" spans="10:11" ht="13.9" customHeight="1" x14ac:dyDescent="0.25">
      <c r="J33" s="20"/>
      <c r="K33" s="127"/>
    </row>
  </sheetData>
  <mergeCells count="4">
    <mergeCell ref="C2:D2"/>
    <mergeCell ref="B4:B5"/>
    <mergeCell ref="B8:B23"/>
    <mergeCell ref="B25:B30"/>
  </mergeCells>
  <conditionalFormatting sqref="F7:H7 F9:H9 F19:H19 F24:H24">
    <cfRule type="expression" dxfId="13" priority="65">
      <formula>$E$2=2019</formula>
    </cfRule>
    <cfRule type="expression" dxfId="12" priority="66">
      <formula>$E$2=2018</formula>
    </cfRule>
  </conditionalFormatting>
  <conditionalFormatting sqref="F26:H26">
    <cfRule type="expression" dxfId="11" priority="14">
      <formula>$E$2=2019</formula>
    </cfRule>
    <cfRule type="expression" dxfId="10" priority="15">
      <formula>$E$2=2018</formula>
    </cfRule>
  </conditionalFormatting>
  <conditionalFormatting sqref="F28:I29">
    <cfRule type="expression" dxfId="9" priority="8">
      <formula>$E$2=2019</formula>
    </cfRule>
    <cfRule type="expression" dxfId="8" priority="9">
      <formula>$E$2=2018</formula>
    </cfRule>
  </conditionalFormatting>
  <conditionalFormatting sqref="G7:H7 G9:H9 G19:H19 G24:H24">
    <cfRule type="expression" dxfId="7" priority="64">
      <formula>$E$2=2020</formula>
    </cfRule>
  </conditionalFormatting>
  <conditionalFormatting sqref="G26:H26">
    <cfRule type="expression" dxfId="6" priority="13">
      <formula>$E$2=2020</formula>
    </cfRule>
  </conditionalFormatting>
  <conditionalFormatting sqref="G28:I29">
    <cfRule type="expression" dxfId="5" priority="7">
      <formula>$E$2=2020</formula>
    </cfRule>
  </conditionalFormatting>
  <conditionalFormatting sqref="H7 H9 H19 H24">
    <cfRule type="expression" dxfId="4" priority="67">
      <formula>$E$2=2021</formula>
    </cfRule>
  </conditionalFormatting>
  <conditionalFormatting sqref="H26">
    <cfRule type="expression" dxfId="3" priority="16">
      <formula>$E$2=2021</formula>
    </cfRule>
  </conditionalFormatting>
  <conditionalFormatting sqref="I30">
    <cfRule type="expression" dxfId="2" priority="1">
      <formula>$E$2=2020</formula>
    </cfRule>
    <cfRule type="expression" dxfId="1" priority="2">
      <formula>$E$2=2019</formula>
    </cfRule>
    <cfRule type="expression" dxfId="0" priority="3">
      <formula>$E$2=2018</formula>
    </cfRule>
  </conditionalFormatting>
  <dataValidations count="1">
    <dataValidation type="list" allowBlank="1" showInputMessage="1" showErrorMessage="1" sqref="E2" xr:uid="{00000000-0002-0000-0400-000000000000}">
      <formula1>"2023,2024,2025,2026"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NOTICE</vt:lpstr>
      <vt:lpstr>Equilibre prévisionnel</vt:lpstr>
      <vt:lpstr>IPC</vt:lpstr>
      <vt:lpstr>Montants réalisés</vt:lpstr>
      <vt:lpstr>CRCP &amp; évolutions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2023-07-25T12:35:59Z</dcterms:modified>
</cp:coreProperties>
</file>