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filterPrivacy="1" defaultThemeVersion="124226"/>
  <xr:revisionPtr revIDLastSave="0" documentId="13_ncr:1_{157E673C-1104-4FDA-8302-978069E901C5}" xr6:coauthVersionLast="47" xr6:coauthVersionMax="47" xr10:uidLastSave="{00000000-0000-0000-0000-000000000000}"/>
  <bookViews>
    <workbookView xWindow="-57720" yWindow="-105" windowWidth="29040" windowHeight="15720" activeTab="4" xr2:uid="{00000000-000D-0000-FFFF-FFFF00000000}"/>
  </bookViews>
  <sheets>
    <sheet name="NOTICE" sheetId="4" r:id="rId1"/>
    <sheet name="Equilibre prévisionnel" sheetId="17" r:id="rId2"/>
    <sheet name="IPC" sheetId="16" r:id="rId3"/>
    <sheet name="Montants réalisés" sheetId="18" r:id="rId4"/>
    <sheet name="CRCP &amp; évolutions" sheetId="5" r:id="rId5"/>
  </sheets>
  <definedNames>
    <definedName name="solver_adj" localSheetId="4" hidden="1">'CRCP &amp; évolutions'!#REF!</definedName>
    <definedName name="solver_cvg" localSheetId="4" hidden="1">0.0001</definedName>
    <definedName name="solver_drv" localSheetId="4" hidden="1">1</definedName>
    <definedName name="solver_eng" localSheetId="4" hidden="1">1</definedName>
    <definedName name="solver_est" localSheetId="4" hidden="1">1</definedName>
    <definedName name="solver_itr" localSheetId="4" hidden="1">2147483647</definedName>
    <definedName name="solver_mip" localSheetId="4" hidden="1">2147483647</definedName>
    <definedName name="solver_mni" localSheetId="4" hidden="1">30</definedName>
    <definedName name="solver_mrt" localSheetId="4" hidden="1">0.075</definedName>
    <definedName name="solver_msl" localSheetId="4" hidden="1">2</definedName>
    <definedName name="solver_neg" localSheetId="4" hidden="1">1</definedName>
    <definedName name="solver_nod" localSheetId="4" hidden="1">2147483647</definedName>
    <definedName name="solver_num" localSheetId="4" hidden="1">0</definedName>
    <definedName name="solver_nwt" localSheetId="4" hidden="1">1</definedName>
    <definedName name="solver_opt" localSheetId="4" hidden="1">'CRCP &amp; évolutions'!#REF!</definedName>
    <definedName name="solver_pre" localSheetId="4" hidden="1">0.000001</definedName>
    <definedName name="solver_rbv" localSheetId="4" hidden="1">1</definedName>
    <definedName name="solver_rlx" localSheetId="4" hidden="1">2</definedName>
    <definedName name="solver_rsd" localSheetId="4" hidden="1">0</definedName>
    <definedName name="solver_scl" localSheetId="4" hidden="1">1</definedName>
    <definedName name="solver_sho" localSheetId="4" hidden="1">2</definedName>
    <definedName name="solver_ssz" localSheetId="4" hidden="1">100</definedName>
    <definedName name="solver_tim" localSheetId="4" hidden="1">2147483647</definedName>
    <definedName name="solver_tol" localSheetId="4" hidden="1">0.01</definedName>
    <definedName name="solver_typ" localSheetId="4" hidden="1">3</definedName>
    <definedName name="solver_val" localSheetId="4" hidden="1">0</definedName>
    <definedName name="solver_ver" localSheetId="4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7" i="17" l="1"/>
  <c r="D56" i="17"/>
  <c r="I38" i="5" l="1"/>
  <c r="I39" i="5"/>
  <c r="H36" i="5"/>
  <c r="F35" i="5"/>
  <c r="G35" i="5"/>
  <c r="H35" i="5"/>
  <c r="E35" i="5"/>
  <c r="H39" i="5"/>
  <c r="G39" i="5"/>
  <c r="H38" i="5"/>
  <c r="G38" i="5"/>
  <c r="H34" i="5"/>
  <c r="G34" i="5"/>
  <c r="F34" i="5"/>
  <c r="F31" i="5" l="1"/>
  <c r="G31" i="5"/>
  <c r="H31" i="5"/>
  <c r="E25" i="5"/>
  <c r="F25" i="5"/>
  <c r="G25" i="5"/>
  <c r="H25" i="5"/>
  <c r="E26" i="5"/>
  <c r="F26" i="5"/>
  <c r="G26" i="5"/>
  <c r="H26" i="5"/>
  <c r="E27" i="5"/>
  <c r="F27" i="5"/>
  <c r="G27" i="5"/>
  <c r="H27" i="5"/>
  <c r="E28" i="5"/>
  <c r="F28" i="5"/>
  <c r="G28" i="5"/>
  <c r="H28" i="5"/>
  <c r="E29" i="5"/>
  <c r="F29" i="5"/>
  <c r="G29" i="5"/>
  <c r="H29" i="5"/>
  <c r="F24" i="5"/>
  <c r="G24" i="5"/>
  <c r="H24" i="5"/>
  <c r="E21" i="5"/>
  <c r="F21" i="5"/>
  <c r="G21" i="5"/>
  <c r="H21" i="5"/>
  <c r="E22" i="5"/>
  <c r="F22" i="5"/>
  <c r="G22" i="5"/>
  <c r="H22" i="5"/>
  <c r="E20" i="5"/>
  <c r="E15" i="5"/>
  <c r="E12" i="5"/>
  <c r="F12" i="5"/>
  <c r="G12" i="5"/>
  <c r="H12" i="5"/>
  <c r="E13" i="5"/>
  <c r="F13" i="5"/>
  <c r="G13" i="5"/>
  <c r="H13" i="5"/>
  <c r="E14" i="5"/>
  <c r="F14" i="5"/>
  <c r="G14" i="5"/>
  <c r="H14" i="5"/>
  <c r="F15" i="5"/>
  <c r="G15" i="5"/>
  <c r="H15" i="5"/>
  <c r="E16" i="5"/>
  <c r="F16" i="5"/>
  <c r="G16" i="5"/>
  <c r="H16" i="5"/>
  <c r="E17" i="5"/>
  <c r="F17" i="5"/>
  <c r="G17" i="5"/>
  <c r="H17" i="5"/>
  <c r="E18" i="5"/>
  <c r="F18" i="5"/>
  <c r="G18" i="5"/>
  <c r="H18" i="5"/>
  <c r="F11" i="5"/>
  <c r="G11" i="5"/>
  <c r="H11" i="5"/>
  <c r="E11" i="5"/>
  <c r="F10" i="5"/>
  <c r="G10" i="5"/>
  <c r="H10" i="5"/>
  <c r="E5" i="5"/>
  <c r="F5" i="5"/>
  <c r="G5" i="5"/>
  <c r="H5" i="5"/>
  <c r="D5" i="5"/>
  <c r="D6" i="5" s="1"/>
  <c r="E6" i="5" s="1"/>
  <c r="D29" i="18"/>
  <c r="E29" i="18"/>
  <c r="F29" i="18"/>
  <c r="D16" i="18"/>
  <c r="E16" i="18"/>
  <c r="F16" i="18"/>
  <c r="D17" i="18"/>
  <c r="E17" i="18"/>
  <c r="F17" i="18"/>
  <c r="D15" i="18"/>
  <c r="E15" i="18"/>
  <c r="F15" i="18"/>
  <c r="D7" i="18"/>
  <c r="E7" i="18"/>
  <c r="F7" i="18"/>
  <c r="D8" i="18"/>
  <c r="E8" i="18"/>
  <c r="F8" i="18"/>
  <c r="D9" i="18"/>
  <c r="E9" i="18"/>
  <c r="F9" i="18"/>
  <c r="D10" i="18"/>
  <c r="E10" i="18"/>
  <c r="F10" i="18"/>
  <c r="D11" i="18"/>
  <c r="E11" i="18"/>
  <c r="F11" i="18"/>
  <c r="D12" i="18"/>
  <c r="E12" i="18"/>
  <c r="F12" i="18"/>
  <c r="D13" i="18"/>
  <c r="E13" i="18"/>
  <c r="F13" i="18"/>
  <c r="D6" i="18"/>
  <c r="E6" i="18"/>
  <c r="F6" i="18"/>
  <c r="K8" i="16"/>
  <c r="K7" i="16"/>
  <c r="J7" i="16"/>
  <c r="J8" i="16" s="1"/>
  <c r="I7" i="16"/>
  <c r="H7" i="16"/>
  <c r="H8" i="16" s="1"/>
  <c r="G7" i="16"/>
  <c r="G8" i="16" s="1"/>
  <c r="G9" i="16" s="1"/>
  <c r="H9" i="16" s="1"/>
  <c r="D40" i="17"/>
  <c r="H37" i="17"/>
  <c r="H31" i="17"/>
  <c r="H32" i="17"/>
  <c r="H33" i="17"/>
  <c r="D29" i="17"/>
  <c r="H27" i="17"/>
  <c r="E26" i="17"/>
  <c r="F26" i="17"/>
  <c r="G26" i="17"/>
  <c r="D26" i="17"/>
  <c r="E25" i="17"/>
  <c r="F25" i="17"/>
  <c r="G25" i="17"/>
  <c r="D25" i="17"/>
  <c r="D10" i="17"/>
  <c r="H15" i="17"/>
  <c r="E10" i="17"/>
  <c r="F10" i="17"/>
  <c r="G10" i="17"/>
  <c r="H16" i="17"/>
  <c r="F46" i="17"/>
  <c r="G46" i="17"/>
  <c r="E46" i="17"/>
  <c r="D47" i="17"/>
  <c r="H43" i="17"/>
  <c r="E10" i="5" l="1"/>
  <c r="F6" i="5"/>
  <c r="G6" i="5" s="1"/>
  <c r="H6" i="5" s="1"/>
  <c r="I8" i="16"/>
  <c r="I9" i="16" s="1"/>
  <c r="J9" i="16" s="1"/>
  <c r="K9" i="16" s="1"/>
  <c r="E47" i="17"/>
  <c r="F47" i="17" s="1"/>
  <c r="G47" i="17" s="1"/>
  <c r="C7" i="17" l="1"/>
  <c r="D7" i="17" s="1"/>
  <c r="E7" i="17" s="1"/>
  <c r="F7" i="17" s="1"/>
  <c r="G7" i="17" s="1"/>
  <c r="H11" i="17" l="1"/>
  <c r="D53" i="17" l="1"/>
  <c r="F52" i="17" l="1"/>
  <c r="G52" i="17"/>
  <c r="E52" i="17"/>
  <c r="E53" i="17" s="1"/>
  <c r="F53" i="17" l="1"/>
  <c r="G53" i="17" s="1"/>
  <c r="H14" i="17"/>
  <c r="H13" i="17"/>
  <c r="H12" i="17"/>
  <c r="H10" i="17" l="1"/>
  <c r="D28" i="18" l="1"/>
  <c r="E28" i="18"/>
  <c r="F28" i="18"/>
  <c r="C28" i="18"/>
  <c r="F33" i="5"/>
  <c r="G33" i="5"/>
  <c r="H33" i="5"/>
  <c r="E33" i="5"/>
  <c r="E24" i="5"/>
  <c r="E31" i="5" s="1"/>
  <c r="E34" i="5" s="1"/>
  <c r="F20" i="5"/>
  <c r="G20" i="5"/>
  <c r="H20" i="5"/>
  <c r="F38" i="5" l="1"/>
  <c r="F39" i="5" s="1"/>
  <c r="F44" i="17"/>
  <c r="F56" i="17" s="1"/>
  <c r="E44" i="17"/>
  <c r="E56" i="17" s="1"/>
  <c r="D44" i="17"/>
  <c r="D50" i="17" l="1"/>
  <c r="F50" i="17"/>
  <c r="E50" i="17"/>
  <c r="D45" i="17"/>
  <c r="G38" i="17"/>
  <c r="D38" i="17"/>
  <c r="H35" i="17"/>
  <c r="E36" i="17"/>
  <c r="F36" i="17"/>
  <c r="G36" i="17"/>
  <c r="D36" i="17"/>
  <c r="H34" i="17"/>
  <c r="G29" i="17"/>
  <c r="H30" i="17"/>
  <c r="H24" i="17"/>
  <c r="H23" i="17"/>
  <c r="H28" i="17"/>
  <c r="H26" i="17"/>
  <c r="D55" i="17" l="1"/>
  <c r="D51" i="17"/>
  <c r="D49" i="17" s="1"/>
  <c r="H36" i="17"/>
  <c r="H22" i="17" l="1"/>
  <c r="H21" i="17"/>
  <c r="H20" i="17"/>
  <c r="H19" i="17"/>
  <c r="H18" i="17"/>
  <c r="G40" i="17" l="1"/>
  <c r="H17" i="17"/>
  <c r="H25" i="17" l="1"/>
  <c r="G44" i="17" l="1"/>
  <c r="G56" i="17" s="1"/>
  <c r="F38" i="17"/>
  <c r="E38" i="17"/>
  <c r="H38" i="17" l="1"/>
  <c r="G50" i="17"/>
  <c r="H44" i="17"/>
  <c r="F45" i="17"/>
  <c r="F57" i="17" s="1"/>
  <c r="G45" i="17"/>
  <c r="G57" i="17" s="1"/>
  <c r="E45" i="17"/>
  <c r="E57" i="17" l="1"/>
  <c r="E55" i="17" s="1"/>
  <c r="E51" i="17"/>
  <c r="H50" i="17"/>
  <c r="F51" i="17"/>
  <c r="F49" i="17" s="1"/>
  <c r="G51" i="17"/>
  <c r="G49" i="17" s="1"/>
  <c r="H45" i="17"/>
  <c r="E29" i="17"/>
  <c r="E40" i="17" s="1"/>
  <c r="F29" i="17"/>
  <c r="F40" i="17" s="1"/>
  <c r="E49" i="17" l="1"/>
  <c r="H49" i="17" s="1"/>
  <c r="H51" i="17"/>
  <c r="H40" i="17"/>
  <c r="H56" i="17"/>
  <c r="H29" i="17"/>
  <c r="H57" i="17" l="1"/>
  <c r="F55" i="17" l="1"/>
  <c r="G55" i="17" l="1"/>
  <c r="H55" i="17" l="1"/>
</calcChain>
</file>

<file path=xl/sharedStrings.xml><?xml version="1.0" encoding="utf-8"?>
<sst xmlns="http://schemas.openxmlformats.org/spreadsheetml/2006/main" count="173" uniqueCount="115">
  <si>
    <t>NE PAS MODIFIER LES CELLULES DANS CET ONGLET</t>
  </si>
  <si>
    <t>NOTICE</t>
  </si>
  <si>
    <t>Contenu / Fonction de l'onglet</t>
  </si>
  <si>
    <t>NE PAS SAISIR DANS CET ONGLET</t>
  </si>
  <si>
    <t>IPC</t>
  </si>
  <si>
    <t>Consignes</t>
  </si>
  <si>
    <t>Actions</t>
  </si>
  <si>
    <t>Onglet</t>
  </si>
  <si>
    <t>Cellules</t>
  </si>
  <si>
    <r>
      <t xml:space="preserve">CRCP au 31 décembre </t>
    </r>
    <r>
      <rPr>
        <b/>
        <i/>
        <sz val="11"/>
        <rFont val="Franklin Gothic Book"/>
        <family val="2"/>
      </rPr>
      <t>N-1</t>
    </r>
    <r>
      <rPr>
        <b/>
        <sz val="10"/>
        <rFont val="Arial"/>
        <family val="2"/>
      </rPr>
      <t/>
    </r>
  </si>
  <si>
    <r>
      <t xml:space="preserve">1. reporter la valeur de l'indice d'inflation INSEE 1763852 (base 100 en 2015) de l'ensemble des mois de l'année </t>
    </r>
    <r>
      <rPr>
        <i/>
        <sz val="11"/>
        <rFont val="Franklin Gothic Book"/>
        <family val="2"/>
      </rPr>
      <t>N-1</t>
    </r>
  </si>
  <si>
    <r>
      <t>Evolutions au 01/07/</t>
    </r>
    <r>
      <rPr>
        <b/>
        <i/>
        <sz val="11"/>
        <rFont val="Franklin Gothic Book"/>
        <family val="2"/>
      </rPr>
      <t>N</t>
    </r>
  </si>
  <si>
    <t>saisir données dans 
les cellules en vert</t>
  </si>
  <si>
    <t>Inflation</t>
  </si>
  <si>
    <r>
      <t xml:space="preserve">Revenu autorisé calculé </t>
    </r>
    <r>
      <rPr>
        <i/>
        <sz val="20"/>
        <color rgb="FFFFFFFF"/>
        <rFont val="Franklin Gothic Book"/>
        <family val="2"/>
      </rPr>
      <t>ex post</t>
    </r>
  </si>
  <si>
    <t>Charges</t>
  </si>
  <si>
    <t>Recettes</t>
  </si>
  <si>
    <t>Incitations financières</t>
  </si>
  <si>
    <t xml:space="preserve"> </t>
  </si>
  <si>
    <t xml:space="preserve">Les valeurs définitives sont en couleur noir </t>
  </si>
  <si>
    <t xml:space="preserve">Les cellules pré-remplies avec des valeurs en italique de couleur bleue sur fond vert sont à mettre à jour </t>
  </si>
  <si>
    <t>Indice des prix à la consommation - Base 2015 - Ensemble des ménages - France - Ensemble hors tabac</t>
  </si>
  <si>
    <t>Inflation constatée</t>
  </si>
  <si>
    <t>Année</t>
  </si>
  <si>
    <t>Mois</t>
  </si>
  <si>
    <t>IPC hors tabac série mensuelle</t>
  </si>
  <si>
    <t>001763852
équivalent de l'identifiant 641194 actualisé sur base 2015</t>
  </si>
  <si>
    <r>
      <t xml:space="preserve">Evolution de l'IPC entre l'année </t>
    </r>
    <r>
      <rPr>
        <i/>
        <sz val="10"/>
        <rFont val="Franklin Gothic Book"/>
        <family val="2"/>
      </rPr>
      <t>N-1</t>
    </r>
    <r>
      <rPr>
        <sz val="10"/>
        <rFont val="Franklin Gothic Book"/>
        <family val="2"/>
      </rPr>
      <t xml:space="preserve"> et l'année </t>
    </r>
    <r>
      <rPr>
        <i/>
        <sz val="10"/>
        <rFont val="Franklin Gothic Book"/>
        <family val="2"/>
      </rPr>
      <t>N</t>
    </r>
    <r>
      <rPr>
        <sz val="10"/>
        <rFont val="Franklin Gothic Book"/>
        <family val="2"/>
      </rPr>
      <t xml:space="preserve"> (%)</t>
    </r>
  </si>
  <si>
    <r>
      <t xml:space="preserve">Indice moyen année </t>
    </r>
    <r>
      <rPr>
        <i/>
        <sz val="10"/>
        <rFont val="Franklin Gothic Book"/>
        <family val="2"/>
      </rPr>
      <t>N</t>
    </r>
    <r>
      <rPr>
        <sz val="10"/>
        <rFont val="Franklin Gothic Book"/>
        <family val="2"/>
      </rPr>
      <t xml:space="preserve"> 
base 100 en 2015</t>
    </r>
  </si>
  <si>
    <t>-</t>
  </si>
  <si>
    <t>colonne D</t>
  </si>
  <si>
    <t xml:space="preserve">Inflation prévisionnelle de l'IPC entre l'année N-1 et l'année N </t>
  </si>
  <si>
    <t>INFLATION</t>
  </si>
  <si>
    <t>POSTES DU REVENU AUTORISE PREVISIONNEL (en M€ courants)</t>
  </si>
  <si>
    <t>Charges de capital totales</t>
  </si>
  <si>
    <t>Charges liées à la compensation des pertes</t>
  </si>
  <si>
    <t xml:space="preserve">Montants retenus au titre du mécanisme de prise en compte des projets de déploiement industriel des réseaux électriques intelligents </t>
  </si>
  <si>
    <t>POSTES DE CHARGES</t>
  </si>
  <si>
    <t>Contributions des utilisateurs reçues au titre du raccordement</t>
  </si>
  <si>
    <t>Ecart de recettes liées à des évolutions non prévues de tarifs des prestations annexes</t>
  </si>
  <si>
    <t>RECETTES</t>
  </si>
  <si>
    <t>Régulation incitative de la qualité de service</t>
  </si>
  <si>
    <t>INCITATIONS</t>
  </si>
  <si>
    <t>Par convention les montants sont exprimés en valeur absolue</t>
  </si>
  <si>
    <t>Régulation incitative des dépenses de recherche &amp; développement (R&amp;D)</t>
  </si>
  <si>
    <t>R&amp;D</t>
  </si>
  <si>
    <t>SOMME DES POSTES DE CHARGES DU REVENU AUTORISE PREVISIONNEL</t>
  </si>
  <si>
    <t>SOMME DES POSTES DE RECETTES DU REVENU AUTORISE PREVISIONNEL</t>
  </si>
  <si>
    <t>SOMME DES INCITATIONS FINANCIERES DU REVENU AUTORISE PREVISIONNEL</t>
  </si>
  <si>
    <t>INCITATION DES DEPENSES DE R&amp;D DU REVENU AUTORISE PREVISIONNEL</t>
  </si>
  <si>
    <t>RECETTES TARIFAIRES PREVISIONNELLES (en M€ courants)</t>
  </si>
  <si>
    <t>dont recettes prévisionnelles du 1er janvier N au 31 juillet N</t>
  </si>
  <si>
    <t>dont recettes prévisionnelles du 1er août N au 31 décembre N</t>
  </si>
  <si>
    <t>CHARGES</t>
  </si>
  <si>
    <t>POSTES DU REVENU AUTORISE (montants réalisés en M€ courants)</t>
  </si>
  <si>
    <r>
      <t xml:space="preserve">Postes du revenu autorisé calculé </t>
    </r>
    <r>
      <rPr>
        <i/>
        <sz val="12"/>
        <color theme="0"/>
        <rFont val="Franklin Gothic Book"/>
        <family val="2"/>
      </rPr>
      <t>ex post</t>
    </r>
  </si>
  <si>
    <r>
      <rPr>
        <b/>
        <sz val="10"/>
        <color rgb="FFFF0000"/>
        <rFont val="Franklin Gothic Book"/>
        <family val="2"/>
      </rPr>
      <t>NE PAS MODIFIER LES CELLULES DANS CET ONGLET -</t>
    </r>
    <r>
      <rPr>
        <b/>
        <sz val="10"/>
        <color rgb="FFC00000"/>
        <rFont val="Franklin Gothic Book"/>
        <family val="2"/>
      </rPr>
      <t xml:space="preserve"> C</t>
    </r>
    <r>
      <rPr>
        <b/>
        <i/>
        <sz val="10"/>
        <color rgb="FFC00000"/>
        <rFont val="Franklin Gothic Book"/>
        <family val="2"/>
      </rPr>
      <t>hoisir l'année dans la cellule E2</t>
    </r>
  </si>
  <si>
    <r>
      <t xml:space="preserve">NE PAS SAISIR DANS CET ONGLET, 
</t>
    </r>
    <r>
      <rPr>
        <b/>
        <sz val="10"/>
        <color rgb="FFC00000"/>
        <rFont val="Franklin Gothic Book"/>
        <family val="2"/>
      </rPr>
      <t>sauf choix de l'année (cellule E2)</t>
    </r>
  </si>
  <si>
    <t>Montants réalisés</t>
  </si>
  <si>
    <t>colonnes 
D à F</t>
  </si>
  <si>
    <t>cellule E2</t>
  </si>
  <si>
    <r>
      <t>Revenu autorisé calculé</t>
    </r>
    <r>
      <rPr>
        <b/>
        <i/>
        <sz val="11"/>
        <rFont val="Franklin Gothic Book"/>
        <family val="2"/>
      </rPr>
      <t xml:space="preserve"> ex post</t>
    </r>
  </si>
  <si>
    <t>Les valeurs issues d'un calcul sont sur fond violet</t>
  </si>
  <si>
    <r>
      <t xml:space="preserve">Evolution de l'inflation réalisée entre l'année </t>
    </r>
    <r>
      <rPr>
        <sz val="11"/>
        <rFont val="Franklin Gothic Book"/>
        <family val="2"/>
      </rPr>
      <t>N-1 et l'année N (IPC)</t>
    </r>
  </si>
  <si>
    <t>RECETTES TARIFAIRES PREVISIONNELLES TOTALES</t>
  </si>
  <si>
    <t>Evolution prévisionnelle IPC (N-1) - X</t>
  </si>
  <si>
    <t>Equilibre prévisionnel</t>
  </si>
  <si>
    <t>CRCP &amp; évolutions</t>
  </si>
  <si>
    <t>contributions au titre du raccordement</t>
  </si>
  <si>
    <t xml:space="preserve">rémunération du fournisseur EDF SEI au titre de la gestion des clients en contrat unique </t>
  </si>
  <si>
    <t>Régulation incitative spécifique au projet de comptage évolué</t>
  </si>
  <si>
    <t>Régulation incitative des pertes</t>
  </si>
  <si>
    <t>Recettes tarifaires perçues par EDF SEI</t>
  </si>
  <si>
    <t>Dotations FPE</t>
  </si>
  <si>
    <t>Solde du CRCP de l'année N-1 (i.e. niveau additionnel de dotation FPE à verser en année N)</t>
  </si>
  <si>
    <t>Calcul du niveau de dotations FPE additionnelles</t>
  </si>
  <si>
    <t>Facteur de productivité Enedis ("X")</t>
  </si>
  <si>
    <t>Recettes prévisionnelles hors évolution au 1er août 2018</t>
  </si>
  <si>
    <t>RECETTES TARIFAIRES PERCUES PAR EDF SEI (en M€ courants)</t>
  </si>
  <si>
    <t>Calcul du CRCP en année N, au titre de l'année N-1</t>
  </si>
  <si>
    <t>Régulation incitative des dépenses de R&amp;D</t>
  </si>
  <si>
    <r>
      <rPr>
        <b/>
        <sz val="11"/>
        <rFont val="Franklin Gothic Book"/>
        <family val="2"/>
      </rPr>
      <t xml:space="preserve">DONNEES D'ENTREE </t>
    </r>
    <r>
      <rPr>
        <sz val="11"/>
        <rFont val="Franklin Gothic Book"/>
        <family val="2"/>
      </rPr>
      <t xml:space="preserve">: Inflation réalisée, à remplir pour chaque année </t>
    </r>
    <r>
      <rPr>
        <i/>
        <sz val="11"/>
        <rFont val="Franklin Gothic Book"/>
        <family val="2"/>
      </rPr>
      <t>N-1</t>
    </r>
    <r>
      <rPr>
        <sz val="11"/>
        <rFont val="Franklin Gothic Book"/>
        <family val="2"/>
      </rPr>
      <t xml:space="preserve"> pour le calcul du CRCP au 1er août </t>
    </r>
    <r>
      <rPr>
        <i/>
        <sz val="11"/>
        <rFont val="Franklin Gothic Book"/>
        <family val="2"/>
      </rPr>
      <t>N</t>
    </r>
  </si>
  <si>
    <r>
      <t xml:space="preserve">3. sélectionner l'année en cours </t>
    </r>
    <r>
      <rPr>
        <i/>
        <sz val="11"/>
        <rFont val="Franklin Gothic Book"/>
        <family val="2"/>
      </rPr>
      <t>N</t>
    </r>
    <r>
      <rPr>
        <sz val="11"/>
        <rFont val="Franklin Gothic Book"/>
        <family val="2"/>
      </rPr>
      <t xml:space="preserve"> dans la liste déroulante de la cellule jaune E2</t>
    </r>
  </si>
  <si>
    <t>4. relever les résultats : le solde du CRCP de l'année N-1 (i.e. le niveau additionnel de dotation FPE à verser en année N)</t>
  </si>
  <si>
    <t>ligne 38</t>
  </si>
  <si>
    <t>Dotation définitive de l'année N</t>
  </si>
  <si>
    <r>
      <rPr>
        <b/>
        <sz val="14"/>
        <color rgb="FF000000"/>
        <rFont val="Franklin Gothic Book"/>
        <family val="2"/>
      </rPr>
      <t>Avertissement</t>
    </r>
    <r>
      <rPr>
        <b/>
        <sz val="11"/>
        <color rgb="FF000000"/>
        <rFont val="Franklin Gothic Book"/>
        <family val="2"/>
      </rPr>
      <t xml:space="preserve">
</t>
    </r>
    <r>
      <rPr>
        <sz val="11"/>
        <color rgb="FF000000"/>
        <rFont val="Franklin Gothic Book"/>
        <family val="2"/>
      </rPr>
      <t xml:space="preserve">Le fichier présenté ici constitue un outil à vocation pédagogique et tend à illustrer les mécanismes décrits dans la délibération du 20 janvier 2022 en vue de faciliter sa compréhension.
Sa publication répond également à un souci croissant de transparence afin d’éclairer les acteurs sur les données structurantes ayant conduit à l’adoption de la délibération et d’améliorer leur visibilité sur les évolutions futures sur la période 2012-2025.
Ce fichier ne fait cependant pas partie intégrante de la délibération, pas plus qu’il n’en constitue un guide d’interprétation. </t>
    </r>
  </si>
  <si>
    <r>
      <rPr>
        <b/>
        <sz val="11"/>
        <rFont val="Franklin Gothic Book"/>
        <family val="2"/>
      </rPr>
      <t xml:space="preserve">DONNEES D'ENTREE : </t>
    </r>
    <r>
      <rPr>
        <sz val="11"/>
        <rFont val="Franklin Gothic Book"/>
        <family val="2"/>
      </rPr>
      <t xml:space="preserve">
Valeurs prévisionnelles pour la période 2022-2025</t>
    </r>
  </si>
  <si>
    <r>
      <rPr>
        <b/>
        <sz val="11"/>
        <rFont val="Franklin Gothic Book"/>
        <family val="2"/>
      </rPr>
      <t>DONNEES D'ENTREE :</t>
    </r>
    <r>
      <rPr>
        <sz val="11"/>
        <rFont val="Franklin Gothic Book"/>
        <family val="2"/>
      </rPr>
      <t xml:space="preserve"> données comptables EDF SEI réalisées des postes du revenu autorisé calculé </t>
    </r>
    <r>
      <rPr>
        <i/>
        <sz val="11"/>
        <rFont val="Franklin Gothic Book"/>
        <family val="2"/>
      </rPr>
      <t xml:space="preserve">ex post </t>
    </r>
    <r>
      <rPr>
        <sz val="11"/>
        <rFont val="Franklin Gothic Book"/>
        <family val="2"/>
      </rPr>
      <t xml:space="preserve">selon la délibération du 20 janvier 2022, à remplir pour chaque année </t>
    </r>
    <r>
      <rPr>
        <i/>
        <sz val="11"/>
        <rFont val="Franklin Gothic Book"/>
        <family val="2"/>
      </rPr>
      <t>N-1</t>
    </r>
    <r>
      <rPr>
        <sz val="11"/>
        <rFont val="Franklin Gothic Book"/>
        <family val="2"/>
      </rPr>
      <t xml:space="preserve"> pour le calcul du CRCP au 1er août </t>
    </r>
    <r>
      <rPr>
        <i/>
        <sz val="11"/>
        <rFont val="Franklin Gothic Book"/>
        <family val="2"/>
      </rPr>
      <t>N</t>
    </r>
  </si>
  <si>
    <r>
      <rPr>
        <b/>
        <sz val="11"/>
        <rFont val="Franklin Gothic Book"/>
        <family val="2"/>
      </rPr>
      <t>CALCUL :</t>
    </r>
    <r>
      <rPr>
        <sz val="11"/>
        <rFont val="Franklin Gothic Book"/>
        <family val="2"/>
      </rPr>
      <t xml:space="preserve"> chaque année de 2013 à 2026, le solde du CRCP au 31 décembre de l'année </t>
    </r>
    <r>
      <rPr>
        <i/>
        <sz val="11"/>
        <rFont val="Franklin Gothic Book"/>
        <family val="2"/>
      </rPr>
      <t xml:space="preserve">N-1 </t>
    </r>
    <r>
      <rPr>
        <sz val="11"/>
        <rFont val="Franklin Gothic Book"/>
        <family val="2"/>
      </rPr>
      <t>est calculé à partir des données d'entrée. Il permet d'obtenir le niveau complémentaire de dotation à verser en année N, au titre du calcul du CRCP portant sur l'année N-1</t>
    </r>
  </si>
  <si>
    <r>
      <t xml:space="preserve">2. reporter les valeurs des différents postes du revenu autorisé de l'année </t>
    </r>
    <r>
      <rPr>
        <i/>
        <sz val="11"/>
        <rFont val="Franklin Gothic Book"/>
        <family val="2"/>
      </rPr>
      <t>N-1</t>
    </r>
    <r>
      <rPr>
        <sz val="11"/>
        <rFont val="Franklin Gothic Book"/>
        <family val="2"/>
      </rPr>
      <t>, à partir des calculs prévus par la délibération du 20 janvier 2022 ou des données comptables d'EDF SEI</t>
    </r>
  </si>
  <si>
    <t>Moyenne
2022-2025</t>
  </si>
  <si>
    <t>Inflation prévisionnelle cumulée entre 2020 et l'année N</t>
  </si>
  <si>
    <t>Charges nettes d'exploitation (CNE) incitées</t>
  </si>
  <si>
    <t>charges nettes d'exploitation totales</t>
  </si>
  <si>
    <t>charges liées à la compensation des pertes</t>
  </si>
  <si>
    <t>charges relatives aux impayés correspondants au TURPE</t>
  </si>
  <si>
    <t>charges d’exploitation relatives aux aléas climatiques</t>
  </si>
  <si>
    <t>Charges relatives aux impayés correspondants au TURPE</t>
  </si>
  <si>
    <t xml:space="preserve">Rémunération du fournisseur EDF SEI au titre de la gestion des clients en contrat unique </t>
  </si>
  <si>
    <t>Charges d’exploitation relatives aux aléas climatiques</t>
  </si>
  <si>
    <t>Coûts échoués (valeur nette comptable des immobilisations démolies)</t>
  </si>
  <si>
    <t>Charges associées à la mise en œuvre des flexibilités</t>
  </si>
  <si>
    <t>Plus-values de cession d’actifs immobiliers et de terrains</t>
  </si>
  <si>
    <t>Régulation incitative de la continuité d'alimentation</t>
  </si>
  <si>
    <t>Régulation incitative des coûts unitaires des investissements dans les réseaux</t>
  </si>
  <si>
    <t xml:space="preserve">Régulation incitative permettant de soutenir l’innovation à l’externe </t>
  </si>
  <si>
    <t>Recettes prévisionnelles calculées à partir de la grille tarifaire en vigueur au 1er août 2021</t>
  </si>
  <si>
    <t>Evolution prévisionnelle IPC (N-1) - X cumulée entre 2021 et l'année N</t>
  </si>
  <si>
    <t>Evolution prévisionnelle IPC (N-1) - X + évolution au 1er août 2021</t>
  </si>
  <si>
    <t>REVENU AUTORISE PREVISIONNEL TOTAL</t>
  </si>
  <si>
    <t>cumul entre 2020 et l'année N</t>
  </si>
  <si>
    <t>Inflation réalisée cumulée entre 2020 et l'année N</t>
  </si>
  <si>
    <r>
      <t xml:space="preserve">Revenu autorisé calculé </t>
    </r>
    <r>
      <rPr>
        <b/>
        <i/>
        <sz val="11"/>
        <rFont val="Franklin Gothic Book"/>
        <family val="2"/>
      </rPr>
      <t>ex-post</t>
    </r>
  </si>
  <si>
    <t>Dotations prévisionnelles (cf. délibération du 20 janvier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</si>
</sst>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0.0%"/>
    <numFmt numFmtId="166" formatCode="0.000"/>
    <numFmt numFmtId="167" formatCode="#,##0.0"/>
    <numFmt numFmtId="168" formatCode="_-* #,##0.00\ _€_-;\-* #,##0.00\ _€_-;_-* &quot;-&quot;?\ _€_-;_-@_-"/>
    <numFmt numFmtId="169" formatCode="0.0000"/>
  </numFmts>
  <fonts count="74" x14ac:knownFonts="1">
    <font>
      <sz val="11"/>
      <color theme="1"/>
      <name val="Calibri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FFFF"/>
      <name val="Franklin Gothic Book"/>
      <family val="2"/>
    </font>
    <font>
      <sz val="10"/>
      <color rgb="FF000000"/>
      <name val="Franklin Gothic Book"/>
      <family val="2"/>
    </font>
    <font>
      <b/>
      <sz val="10"/>
      <color rgb="FFFFFFFF"/>
      <name val="Franklin Gothic Book"/>
      <family val="2"/>
    </font>
    <font>
      <b/>
      <sz val="10"/>
      <color theme="1"/>
      <name val="Franklin Gothic Book"/>
      <family val="2"/>
    </font>
    <font>
      <sz val="10"/>
      <name val="Franklin Gothic Book"/>
      <family val="2"/>
    </font>
    <font>
      <b/>
      <sz val="10"/>
      <color rgb="FFFF0000"/>
      <name val="Franklin Gothic Book"/>
      <family val="2"/>
    </font>
    <font>
      <sz val="18"/>
      <color rgb="FF429188"/>
      <name val="Franklin Gothic Book"/>
      <family val="2"/>
    </font>
    <font>
      <b/>
      <sz val="16"/>
      <color rgb="FF000000"/>
      <name val="Franklin Gothic Book"/>
      <family val="2"/>
    </font>
    <font>
      <b/>
      <sz val="14"/>
      <color rgb="FF000000"/>
      <name val="Franklin Gothic Book"/>
      <family val="2"/>
    </font>
    <font>
      <b/>
      <sz val="11"/>
      <color rgb="FF000000"/>
      <name val="Franklin Gothic Book"/>
      <family val="2"/>
    </font>
    <font>
      <sz val="11"/>
      <color rgb="FF000000"/>
      <name val="Franklin Gothic Book"/>
      <family val="2"/>
    </font>
    <font>
      <b/>
      <sz val="12"/>
      <color rgb="FFFFFFFF"/>
      <name val="Franklin Gothic Book"/>
      <family val="2"/>
    </font>
    <font>
      <sz val="12"/>
      <color rgb="FFFFFFFF"/>
      <name val="Franklin Gothic Book"/>
      <family val="2"/>
    </font>
    <font>
      <sz val="11"/>
      <color theme="1"/>
      <name val="Franklin Gothic Book"/>
      <family val="2"/>
    </font>
    <font>
      <sz val="11"/>
      <name val="Franklin Gothic Book"/>
      <family val="2"/>
    </font>
    <font>
      <b/>
      <sz val="11"/>
      <name val="Franklin Gothic Book"/>
      <family val="2"/>
    </font>
    <font>
      <b/>
      <i/>
      <sz val="11"/>
      <name val="Franklin Gothic Book"/>
      <family val="2"/>
    </font>
    <font>
      <sz val="11"/>
      <color theme="0"/>
      <name val="Franklin Gothic Book"/>
      <family val="2"/>
    </font>
    <font>
      <i/>
      <sz val="11"/>
      <name val="Franklin Gothic Book"/>
      <family val="2"/>
    </font>
    <font>
      <b/>
      <sz val="10"/>
      <color rgb="FFC00000"/>
      <name val="Franklin Gothic Book"/>
      <family val="2"/>
    </font>
    <font>
      <b/>
      <sz val="10"/>
      <name val="Franklin Gothic Book"/>
      <family val="2"/>
    </font>
    <font>
      <b/>
      <sz val="10"/>
      <name val="Arial"/>
      <family val="2"/>
    </font>
    <font>
      <sz val="11"/>
      <color rgb="FFFFFFFF"/>
      <name val="Franklin Gothic Book"/>
      <family val="2"/>
    </font>
    <font>
      <b/>
      <i/>
      <sz val="10"/>
      <color rgb="FFC00000"/>
      <name val="Franklin Gothic Book"/>
      <family val="2"/>
    </font>
    <font>
      <i/>
      <sz val="10"/>
      <name val="Franklin Gothic Book"/>
      <family val="2"/>
    </font>
    <font>
      <sz val="20"/>
      <color rgb="FFFFFFFF"/>
      <name val="Franklin Gothic Book"/>
      <family val="2"/>
    </font>
    <font>
      <i/>
      <sz val="11"/>
      <color theme="3"/>
      <name val="Franklin Gothic Book"/>
      <family val="2"/>
    </font>
    <font>
      <i/>
      <sz val="10"/>
      <color theme="1" tint="0.499984740745262"/>
      <name val="Franklin Gothic Book"/>
      <family val="2"/>
    </font>
    <font>
      <i/>
      <sz val="20"/>
      <color rgb="FFFFFFFF"/>
      <name val="Franklin Gothic Book"/>
      <family val="2"/>
    </font>
    <font>
      <sz val="12"/>
      <color theme="0"/>
      <name val="Franklin Gothic Book"/>
      <family val="2"/>
    </font>
    <font>
      <i/>
      <sz val="12"/>
      <color theme="0"/>
      <name val="Franklin Gothic Book"/>
      <family val="2"/>
    </font>
    <font>
      <b/>
      <sz val="11"/>
      <color theme="1"/>
      <name val="Franklin Gothic Book"/>
      <family val="2"/>
    </font>
    <font>
      <b/>
      <i/>
      <sz val="11"/>
      <color theme="3"/>
      <name val="Franklin Gothic Book"/>
      <family val="2"/>
    </font>
    <font>
      <sz val="11"/>
      <color theme="3"/>
      <name val="Franklin Gothic Book"/>
      <family val="2"/>
    </font>
    <font>
      <i/>
      <sz val="11"/>
      <color rgb="FFFF0000"/>
      <name val="Franklin Gothic Book"/>
      <family val="2"/>
    </font>
    <font>
      <i/>
      <sz val="10"/>
      <color theme="1"/>
      <name val="Franklin Gothic Book"/>
      <family val="2"/>
    </font>
    <font>
      <sz val="18"/>
      <name val="Franklin Gothic Book"/>
      <family val="2"/>
    </font>
    <font>
      <b/>
      <sz val="11"/>
      <color theme="0"/>
      <name val="Calibri"/>
      <family val="2"/>
      <scheme val="minor"/>
    </font>
    <font>
      <i/>
      <sz val="11"/>
      <color theme="3" tint="0.39997558519241921"/>
      <name val="Franklin Gothic Book"/>
      <family val="2"/>
    </font>
    <font>
      <b/>
      <sz val="11"/>
      <color theme="1"/>
      <name val="Calibri"/>
      <family val="2"/>
      <scheme val="minor"/>
    </font>
    <font>
      <i/>
      <sz val="10"/>
      <color rgb="FF0070C0"/>
      <name val="Franklin Gothic Book"/>
      <family val="2"/>
    </font>
    <font>
      <u/>
      <sz val="10"/>
      <color theme="10"/>
      <name val="Arial"/>
      <family val="2"/>
    </font>
    <font>
      <sz val="10"/>
      <color theme="6" tint="-0.249977111117893"/>
      <name val="Franklin Gothic Book"/>
      <family val="2"/>
    </font>
    <font>
      <b/>
      <sz val="10"/>
      <color rgb="FF000000"/>
      <name val="Franklin Gothic Book"/>
      <family val="2"/>
    </font>
    <font>
      <i/>
      <sz val="10"/>
      <color theme="6" tint="-0.249977111117893"/>
      <name val="Franklin Gothic Book"/>
      <family val="2"/>
    </font>
    <font>
      <sz val="10"/>
      <color rgb="FFFF0000"/>
      <name val="Franklin Gothic Book"/>
      <family val="2"/>
    </font>
    <font>
      <i/>
      <sz val="10"/>
      <color rgb="FF000000"/>
      <name val="Franklin Gothic Book"/>
      <family val="2"/>
    </font>
    <font>
      <sz val="9"/>
      <name val="Franklin Gothic Book"/>
      <family val="2"/>
    </font>
    <font>
      <sz val="11"/>
      <color theme="6" tint="-0.499984740745262"/>
      <name val="Calibri"/>
      <family val="2"/>
      <scheme val="minor"/>
    </font>
    <font>
      <b/>
      <i/>
      <sz val="10"/>
      <color theme="1"/>
      <name val="Franklin Gothic Book"/>
      <family val="2"/>
    </font>
    <font>
      <b/>
      <i/>
      <sz val="10"/>
      <color rgb="FF000000"/>
      <name val="Franklin Gothic Book"/>
      <family val="2"/>
    </font>
    <font>
      <b/>
      <i/>
      <sz val="10"/>
      <name val="Franklin Gothic Book"/>
      <family val="2"/>
    </font>
    <font>
      <sz val="11"/>
      <color theme="7"/>
      <name val="Franklin Gothic Book"/>
      <family val="2"/>
    </font>
    <font>
      <b/>
      <sz val="11"/>
      <color theme="0"/>
      <name val="Franklin Gothic Book"/>
      <family val="2"/>
    </font>
    <font>
      <b/>
      <i/>
      <sz val="11"/>
      <color rgb="FFC00000"/>
      <name val="Franklin Gothic Book"/>
      <family val="2"/>
    </font>
    <font>
      <b/>
      <sz val="11"/>
      <color rgb="FFFF0000"/>
      <name val="Franklin Gothic Book"/>
      <family val="2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65"/>
        <bgColor theme="9"/>
      </patternFill>
    </fill>
    <fill>
      <patternFill patternType="solid">
        <fgColor theme="0" tint="-0.34998626667073579"/>
        <bgColor theme="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/>
        <bgColor theme="9"/>
      </patternFill>
    </fill>
  </fills>
  <borders count="56">
    <border>
      <left/>
      <right/>
      <top/>
      <bottom/>
      <diagonal/>
    </border>
    <border>
      <left style="medium">
        <color rgb="FF009AAA"/>
      </left>
      <right style="medium">
        <color rgb="FF009AAA"/>
      </right>
      <top style="medium">
        <color rgb="FF009AAA"/>
      </top>
      <bottom style="medium">
        <color rgb="FF009AAA"/>
      </bottom>
      <diagonal/>
    </border>
    <border>
      <left/>
      <right style="medium">
        <color theme="6"/>
      </right>
      <top/>
      <bottom/>
      <diagonal/>
    </border>
    <border>
      <left style="medium">
        <color theme="6"/>
      </left>
      <right style="medium">
        <color theme="6"/>
      </right>
      <top style="medium">
        <color theme="6"/>
      </top>
      <bottom style="medium">
        <color theme="6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rgb="FFFFFFFF"/>
      </left>
      <right style="medium">
        <color rgb="FFFFFFFF"/>
      </right>
      <top style="medium">
        <color theme="5"/>
      </top>
      <bottom/>
      <diagonal/>
    </border>
    <border>
      <left/>
      <right style="medium">
        <color rgb="FFFFFFFF"/>
      </right>
      <top style="medium">
        <color theme="5"/>
      </top>
      <bottom/>
      <diagonal/>
    </border>
    <border>
      <left/>
      <right style="medium">
        <color theme="5"/>
      </right>
      <top style="medium">
        <color theme="5"/>
      </top>
      <bottom/>
      <diagonal/>
    </border>
    <border>
      <left style="medium">
        <color theme="5"/>
      </left>
      <right style="medium">
        <color rgb="FFFFFFFF"/>
      </right>
      <top style="medium">
        <color theme="5"/>
      </top>
      <bottom style="medium">
        <color theme="5"/>
      </bottom>
      <diagonal/>
    </border>
    <border>
      <left/>
      <right style="medium">
        <color theme="5"/>
      </right>
      <top style="medium">
        <color theme="5"/>
      </top>
      <bottom style="medium">
        <color theme="5"/>
      </bottom>
      <diagonal/>
    </border>
    <border>
      <left/>
      <right style="medium">
        <color rgb="FFFFFFFF"/>
      </right>
      <top style="medium">
        <color theme="5"/>
      </top>
      <bottom style="medium">
        <color theme="5"/>
      </bottom>
      <diagonal/>
    </border>
    <border>
      <left style="medium">
        <color theme="7"/>
      </left>
      <right style="medium">
        <color theme="7"/>
      </right>
      <top style="medium">
        <color theme="7"/>
      </top>
      <bottom style="medium">
        <color theme="7"/>
      </bottom>
      <diagonal/>
    </border>
    <border>
      <left style="medium">
        <color theme="7"/>
      </left>
      <right/>
      <top style="medium">
        <color theme="7"/>
      </top>
      <bottom style="medium">
        <color theme="7"/>
      </bottom>
      <diagonal/>
    </border>
    <border>
      <left/>
      <right/>
      <top style="medium">
        <color theme="7"/>
      </top>
      <bottom style="medium">
        <color theme="7"/>
      </bottom>
      <diagonal/>
    </border>
    <border>
      <left/>
      <right style="medium">
        <color theme="7"/>
      </right>
      <top style="medium">
        <color theme="7"/>
      </top>
      <bottom style="medium">
        <color theme="7"/>
      </bottom>
      <diagonal/>
    </border>
    <border>
      <left style="medium">
        <color theme="7"/>
      </left>
      <right style="medium">
        <color rgb="FFFFFFFF"/>
      </right>
      <top style="medium">
        <color theme="7"/>
      </top>
      <bottom style="medium">
        <color theme="7"/>
      </bottom>
      <diagonal/>
    </border>
    <border>
      <left/>
      <right style="medium">
        <color rgb="FFFFFFFF"/>
      </right>
      <top style="medium">
        <color theme="7"/>
      </top>
      <bottom style="medium">
        <color theme="7"/>
      </bottom>
      <diagonal/>
    </border>
    <border>
      <left style="medium">
        <color rgb="FFFFFFFF"/>
      </left>
      <right style="medium">
        <color rgb="FFFFFFFF"/>
      </right>
      <top style="medium">
        <color theme="7"/>
      </top>
      <bottom style="medium">
        <color theme="7"/>
      </bottom>
      <diagonal/>
    </border>
    <border>
      <left style="medium">
        <color theme="7"/>
      </left>
      <right style="medium">
        <color theme="7"/>
      </right>
      <top/>
      <bottom style="medium">
        <color theme="7"/>
      </bottom>
      <diagonal/>
    </border>
    <border>
      <left style="medium">
        <color theme="7"/>
      </left>
      <right style="medium">
        <color theme="7"/>
      </right>
      <top style="medium">
        <color theme="7"/>
      </top>
      <bottom/>
      <diagonal/>
    </border>
    <border>
      <left style="medium">
        <color theme="7"/>
      </left>
      <right/>
      <top style="medium">
        <color theme="7"/>
      </top>
      <bottom/>
      <diagonal/>
    </border>
    <border>
      <left/>
      <right style="medium">
        <color theme="7"/>
      </right>
      <top style="medium">
        <color theme="7"/>
      </top>
      <bottom/>
      <diagonal/>
    </border>
    <border>
      <left style="medium">
        <color theme="6"/>
      </left>
      <right/>
      <top/>
      <bottom/>
      <diagonal/>
    </border>
    <border>
      <left style="medium">
        <color theme="6"/>
      </left>
      <right/>
      <top style="medium">
        <color theme="6"/>
      </top>
      <bottom style="medium">
        <color theme="6"/>
      </bottom>
      <diagonal/>
    </border>
    <border>
      <left style="medium">
        <color theme="6"/>
      </left>
      <right style="medium">
        <color theme="6"/>
      </right>
      <top style="medium">
        <color theme="0"/>
      </top>
      <bottom style="medium">
        <color theme="6"/>
      </bottom>
      <diagonal/>
    </border>
    <border>
      <left style="medium">
        <color theme="6"/>
      </left>
      <right style="medium">
        <color rgb="FFFFFFFF"/>
      </right>
      <top style="medium">
        <color theme="6"/>
      </top>
      <bottom/>
      <diagonal/>
    </border>
    <border>
      <left/>
      <right style="medium">
        <color rgb="FFFFFFFF"/>
      </right>
      <top style="medium">
        <color theme="6"/>
      </top>
      <bottom/>
      <diagonal/>
    </border>
    <border>
      <left style="medium">
        <color rgb="FFFFFFFF"/>
      </left>
      <right style="medium">
        <color rgb="FFFFFFFF"/>
      </right>
      <top style="medium">
        <color theme="6"/>
      </top>
      <bottom/>
      <diagonal/>
    </border>
    <border>
      <left/>
      <right style="medium">
        <color theme="6"/>
      </right>
      <top style="medium">
        <color theme="6"/>
      </top>
      <bottom/>
      <diagonal/>
    </border>
    <border>
      <left style="medium">
        <color theme="6"/>
      </left>
      <right style="medium">
        <color theme="6"/>
      </right>
      <top/>
      <bottom/>
      <diagonal/>
    </border>
    <border>
      <left style="medium">
        <color theme="6"/>
      </left>
      <right/>
      <top style="medium">
        <color theme="6"/>
      </top>
      <bottom style="thin">
        <color theme="6"/>
      </bottom>
      <diagonal/>
    </border>
    <border>
      <left style="medium">
        <color theme="6"/>
      </left>
      <right/>
      <top style="thin">
        <color theme="6"/>
      </top>
      <bottom style="thin">
        <color theme="6"/>
      </bottom>
      <diagonal/>
    </border>
    <border>
      <left style="medium">
        <color theme="6"/>
      </left>
      <right/>
      <top style="thin">
        <color theme="6"/>
      </top>
      <bottom style="medium">
        <color theme="6"/>
      </bottom>
      <diagonal/>
    </border>
    <border>
      <left/>
      <right style="medium">
        <color theme="6"/>
      </right>
      <top style="medium">
        <color theme="6"/>
      </top>
      <bottom style="thin">
        <color theme="6"/>
      </bottom>
      <diagonal/>
    </border>
    <border>
      <left/>
      <right style="medium">
        <color theme="6"/>
      </right>
      <top style="thin">
        <color theme="6"/>
      </top>
      <bottom style="thin">
        <color theme="6"/>
      </bottom>
      <diagonal/>
    </border>
    <border>
      <left/>
      <right style="medium">
        <color theme="6"/>
      </right>
      <top style="thin">
        <color theme="6"/>
      </top>
      <bottom style="medium">
        <color theme="6"/>
      </bottom>
      <diagonal/>
    </border>
    <border>
      <left style="medium">
        <color theme="6"/>
      </left>
      <right style="medium">
        <color theme="6"/>
      </right>
      <top style="medium">
        <color theme="6"/>
      </top>
      <bottom style="thin">
        <color theme="6"/>
      </bottom>
      <diagonal/>
    </border>
    <border>
      <left style="medium">
        <color theme="6"/>
      </left>
      <right style="medium">
        <color theme="6"/>
      </right>
      <top style="thin">
        <color theme="6"/>
      </top>
      <bottom style="thin">
        <color theme="6"/>
      </bottom>
      <diagonal/>
    </border>
    <border>
      <left style="medium">
        <color theme="6"/>
      </left>
      <right style="medium">
        <color theme="6"/>
      </right>
      <top style="thin">
        <color theme="6"/>
      </top>
      <bottom style="medium">
        <color theme="6"/>
      </bottom>
      <diagonal/>
    </border>
    <border>
      <left style="medium">
        <color theme="6"/>
      </left>
      <right/>
      <top style="medium">
        <color theme="6"/>
      </top>
      <bottom style="medium">
        <color rgb="FFFFFFFF"/>
      </bottom>
      <diagonal/>
    </border>
    <border>
      <left/>
      <right/>
      <top style="medium">
        <color theme="6"/>
      </top>
      <bottom style="medium">
        <color rgb="FFFFFFFF"/>
      </bottom>
      <diagonal/>
    </border>
    <border>
      <left/>
      <right style="medium">
        <color theme="6"/>
      </right>
      <top style="medium">
        <color theme="6"/>
      </top>
      <bottom style="medium">
        <color rgb="FFFFFFFF"/>
      </bottom>
      <diagonal/>
    </border>
    <border>
      <left style="medium">
        <color theme="6"/>
      </left>
      <right style="medium">
        <color theme="6"/>
      </right>
      <top/>
      <bottom style="medium">
        <color theme="6"/>
      </bottom>
      <diagonal/>
    </border>
    <border>
      <left style="medium">
        <color theme="6"/>
      </left>
      <right style="medium">
        <color theme="0"/>
      </right>
      <top style="medium">
        <color theme="6"/>
      </top>
      <bottom style="medium">
        <color theme="0"/>
      </bottom>
      <diagonal/>
    </border>
    <border>
      <left style="medium">
        <color theme="6"/>
      </left>
      <right/>
      <top style="medium">
        <color rgb="FFFFFFFF"/>
      </top>
      <bottom style="medium">
        <color theme="0"/>
      </bottom>
      <diagonal/>
    </border>
    <border>
      <left/>
      <right/>
      <top style="medium">
        <color rgb="FFFFFFFF"/>
      </top>
      <bottom style="medium">
        <color theme="0"/>
      </bottom>
      <diagonal/>
    </border>
    <border>
      <left/>
      <right style="medium">
        <color theme="6"/>
      </right>
      <top style="medium">
        <color rgb="FFFFFFFF"/>
      </top>
      <bottom style="medium">
        <color theme="0"/>
      </bottom>
      <diagonal/>
    </border>
    <border>
      <left style="medium">
        <color rgb="FFFFFFFF"/>
      </left>
      <right/>
      <top style="medium">
        <color theme="6"/>
      </top>
      <bottom/>
      <diagonal/>
    </border>
    <border>
      <left/>
      <right style="medium">
        <color rgb="FF009AAA"/>
      </right>
      <top style="medium">
        <color theme="7"/>
      </top>
      <bottom style="medium">
        <color theme="7"/>
      </bottom>
      <diagonal/>
    </border>
    <border>
      <left style="medium">
        <color theme="7"/>
      </left>
      <right style="medium">
        <color theme="7"/>
      </right>
      <top/>
      <bottom/>
      <diagonal/>
    </border>
    <border>
      <left style="medium">
        <color theme="7"/>
      </left>
      <right style="medium">
        <color rgb="FFFFFFFF"/>
      </right>
      <top style="medium">
        <color theme="7"/>
      </top>
      <bottom/>
      <diagonal/>
    </border>
    <border>
      <left style="medium">
        <color theme="7"/>
      </left>
      <right style="medium">
        <color rgb="FFFFFFFF"/>
      </right>
      <top/>
      <bottom/>
      <diagonal/>
    </border>
    <border>
      <left/>
      <right/>
      <top style="medium">
        <color theme="7"/>
      </top>
      <bottom/>
      <diagonal/>
    </border>
    <border>
      <left style="medium">
        <color rgb="FF009AAA"/>
      </left>
      <right/>
      <top style="medium">
        <color theme="7"/>
      </top>
      <bottom style="medium">
        <color theme="7"/>
      </bottom>
      <diagonal/>
    </border>
    <border>
      <left style="medium">
        <color theme="7"/>
      </left>
      <right/>
      <top/>
      <bottom/>
      <diagonal/>
    </border>
    <border>
      <left style="medium">
        <color theme="7"/>
      </left>
      <right/>
      <top/>
      <bottom style="medium">
        <color theme="7"/>
      </bottom>
      <diagonal/>
    </border>
  </borders>
  <cellStyleXfs count="6">
    <xf numFmtId="0" fontId="0" fillId="0" borderId="0"/>
    <xf numFmtId="9" fontId="14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57" fillId="0" borderId="0" applyNumberFormat="0" applyFill="0" applyBorder="0" applyAlignment="0" applyProtection="0"/>
  </cellStyleXfs>
  <cellXfs count="229">
    <xf numFmtId="0" fontId="0" fillId="0" borderId="0" xfId="0"/>
    <xf numFmtId="0" fontId="22" fillId="0" borderId="0" xfId="0" applyFont="1" applyAlignment="1">
      <alignment vertical="center"/>
    </xf>
    <xf numFmtId="0" fontId="20" fillId="2" borderId="0" xfId="0" applyFont="1" applyFill="1" applyAlignment="1">
      <alignment vertical="center"/>
    </xf>
    <xf numFmtId="0" fontId="27" fillId="8" borderId="5" xfId="0" applyFont="1" applyFill="1" applyBorder="1" applyAlignment="1">
      <alignment horizontal="center" vertical="center" wrapText="1"/>
    </xf>
    <xf numFmtId="0" fontId="27" fillId="8" borderId="6" xfId="0" applyFont="1" applyFill="1" applyBorder="1" applyAlignment="1">
      <alignment horizontal="center" vertical="center" wrapText="1"/>
    </xf>
    <xf numFmtId="0" fontId="16" fillId="8" borderId="7" xfId="0" applyFont="1" applyFill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 wrapText="1"/>
    </xf>
    <xf numFmtId="0" fontId="29" fillId="6" borderId="4" xfId="2" applyFont="1" applyFill="1" applyBorder="1" applyAlignment="1">
      <alignment horizontal="center" vertical="center" wrapText="1"/>
    </xf>
    <xf numFmtId="0" fontId="29" fillId="3" borderId="4" xfId="2" applyFont="1" applyFill="1" applyBorder="1" applyAlignment="1">
      <alignment horizontal="center" vertical="center" wrapText="1"/>
    </xf>
    <xf numFmtId="0" fontId="27" fillId="8" borderId="8" xfId="2" applyFont="1" applyFill="1" applyBorder="1" applyAlignment="1">
      <alignment horizontal="center" vertical="center" wrapText="1"/>
    </xf>
    <xf numFmtId="0" fontId="27" fillId="8" borderId="9" xfId="2" applyFont="1" applyFill="1" applyBorder="1" applyAlignment="1">
      <alignment horizontal="center" vertical="center" wrapText="1"/>
    </xf>
    <xf numFmtId="0" fontId="27" fillId="8" borderId="10" xfId="2" applyFont="1" applyFill="1" applyBorder="1" applyAlignment="1">
      <alignment horizontal="center" vertical="center" wrapText="1"/>
    </xf>
    <xf numFmtId="0" fontId="29" fillId="0" borderId="4" xfId="2" applyFont="1" applyBorder="1" applyAlignment="1">
      <alignment horizontal="center" vertical="center" wrapText="1"/>
    </xf>
    <xf numFmtId="0" fontId="33" fillId="7" borderId="4" xfId="2" applyFont="1" applyFill="1" applyBorder="1" applyAlignment="1">
      <alignment horizontal="center" vertical="center" wrapText="1"/>
    </xf>
    <xf numFmtId="0" fontId="19" fillId="3" borderId="4" xfId="2" applyFont="1" applyFill="1" applyBorder="1" applyAlignment="1">
      <alignment horizontal="center" vertical="center" wrapText="1"/>
    </xf>
    <xf numFmtId="0" fontId="30" fillId="3" borderId="4" xfId="2" applyFont="1" applyFill="1" applyBorder="1" applyAlignment="1">
      <alignment horizontal="left" vertical="center" wrapText="1"/>
    </xf>
    <xf numFmtId="0" fontId="30" fillId="9" borderId="4" xfId="2" applyFont="1" applyFill="1" applyBorder="1" applyAlignment="1">
      <alignment horizontal="left" vertical="center" wrapText="1"/>
    </xf>
    <xf numFmtId="0" fontId="19" fillId="9" borderId="4" xfId="2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35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14" fontId="20" fillId="0" borderId="0" xfId="0" applyNumberFormat="1" applyFont="1" applyAlignment="1">
      <alignment vertical="center"/>
    </xf>
    <xf numFmtId="0" fontId="42" fillId="0" borderId="0" xfId="0" applyFont="1" applyAlignment="1">
      <alignment vertical="center"/>
    </xf>
    <xf numFmtId="167" fontId="30" fillId="0" borderId="0" xfId="0" applyNumberFormat="1" applyFont="1" applyAlignment="1">
      <alignment horizontal="right" vertical="center"/>
    </xf>
    <xf numFmtId="0" fontId="48" fillId="0" borderId="0" xfId="0" applyFont="1" applyAlignment="1">
      <alignment vertical="center"/>
    </xf>
    <xf numFmtId="0" fontId="49" fillId="0" borderId="0" xfId="0" applyFont="1" applyAlignment="1">
      <alignment vertical="center"/>
    </xf>
    <xf numFmtId="0" fontId="50" fillId="0" borderId="0" xfId="0" applyFont="1" applyAlignment="1">
      <alignment vertical="center"/>
    </xf>
    <xf numFmtId="0" fontId="50" fillId="0" borderId="0" xfId="0" applyFont="1" applyAlignment="1">
      <alignment vertical="center" wrapText="1"/>
    </xf>
    <xf numFmtId="0" fontId="34" fillId="0" borderId="0" xfId="0" applyFont="1" applyAlignment="1">
      <alignment horizontal="right" vertical="center" wrapText="1"/>
    </xf>
    <xf numFmtId="0" fontId="31" fillId="0" borderId="0" xfId="0" applyFont="1" applyAlignment="1">
      <alignment vertical="center"/>
    </xf>
    <xf numFmtId="167" fontId="31" fillId="0" borderId="0" xfId="0" applyNumberFormat="1" applyFont="1" applyAlignment="1">
      <alignment vertical="center"/>
    </xf>
    <xf numFmtId="0" fontId="47" fillId="10" borderId="11" xfId="2" applyFont="1" applyFill="1" applyBorder="1" applyAlignment="1">
      <alignment horizontal="left" vertical="center" wrapText="1"/>
    </xf>
    <xf numFmtId="167" fontId="47" fillId="10" borderId="11" xfId="2" applyNumberFormat="1" applyFont="1" applyFill="1" applyBorder="1" applyAlignment="1">
      <alignment horizontal="center" vertical="center" wrapText="1"/>
    </xf>
    <xf numFmtId="0" fontId="47" fillId="10" borderId="11" xfId="2" applyFont="1" applyFill="1" applyBorder="1" applyAlignment="1">
      <alignment horizontal="center" vertical="center" wrapText="1"/>
    </xf>
    <xf numFmtId="0" fontId="28" fillId="7" borderId="15" xfId="2" applyFont="1" applyFill="1" applyBorder="1" applyAlignment="1">
      <alignment horizontal="center" vertical="center" wrapText="1"/>
    </xf>
    <xf numFmtId="0" fontId="29" fillId="0" borderId="18" xfId="2" applyFont="1" applyBorder="1" applyAlignment="1">
      <alignment horizontal="left" vertical="center" wrapText="1"/>
    </xf>
    <xf numFmtId="0" fontId="30" fillId="0" borderId="19" xfId="0" applyFont="1" applyBorder="1" applyAlignment="1">
      <alignment vertical="center"/>
    </xf>
    <xf numFmtId="0" fontId="30" fillId="0" borderId="20" xfId="0" applyFont="1" applyBorder="1" applyAlignment="1">
      <alignment vertical="center"/>
    </xf>
    <xf numFmtId="167" fontId="30" fillId="0" borderId="21" xfId="0" applyNumberFormat="1" applyFont="1" applyBorder="1" applyAlignment="1">
      <alignment horizontal="right" vertical="center"/>
    </xf>
    <xf numFmtId="0" fontId="45" fillId="7" borderId="15" xfId="2" applyFont="1" applyFill="1" applyBorder="1" applyAlignment="1">
      <alignment horizontal="center" vertical="center" wrapText="1"/>
    </xf>
    <xf numFmtId="167" fontId="29" fillId="10" borderId="11" xfId="2" applyNumberFormat="1" applyFont="1" applyFill="1" applyBorder="1" applyAlignment="1">
      <alignment horizontal="center" vertical="center" wrapText="1"/>
    </xf>
    <xf numFmtId="0" fontId="29" fillId="0" borderId="0" xfId="0" applyFont="1"/>
    <xf numFmtId="0" fontId="29" fillId="12" borderId="0" xfId="0" applyFont="1" applyFill="1"/>
    <xf numFmtId="0" fontId="54" fillId="4" borderId="0" xfId="0" applyFont="1" applyFill="1"/>
    <xf numFmtId="164" fontId="0" fillId="0" borderId="0" xfId="3" applyFont="1"/>
    <xf numFmtId="10" fontId="0" fillId="0" borderId="0" xfId="1" applyNumberFormat="1" applyFont="1"/>
    <xf numFmtId="164" fontId="0" fillId="0" borderId="0" xfId="3" applyFont="1" applyFill="1"/>
    <xf numFmtId="164" fontId="0" fillId="4" borderId="0" xfId="3" applyFont="1" applyFill="1"/>
    <xf numFmtId="164" fontId="0" fillId="12" borderId="0" xfId="3" applyFont="1" applyFill="1"/>
    <xf numFmtId="164" fontId="0" fillId="0" borderId="0" xfId="3" applyFont="1" applyFill="1" applyAlignment="1">
      <alignment horizontal="center"/>
    </xf>
    <xf numFmtId="164" fontId="0" fillId="4" borderId="0" xfId="3" applyFont="1" applyFill="1" applyAlignment="1">
      <alignment horizontal="center"/>
    </xf>
    <xf numFmtId="164" fontId="0" fillId="0" borderId="0" xfId="3" applyFont="1" applyAlignment="1">
      <alignment horizontal="center"/>
    </xf>
    <xf numFmtId="164" fontId="0" fillId="12" borderId="0" xfId="3" applyFont="1" applyFill="1" applyAlignment="1">
      <alignment horizontal="center"/>
    </xf>
    <xf numFmtId="10" fontId="0" fillId="0" borderId="0" xfId="1" applyNumberFormat="1" applyFont="1" applyFill="1"/>
    <xf numFmtId="10" fontId="0" fillId="4" borderId="0" xfId="1" applyNumberFormat="1" applyFont="1" applyFill="1"/>
    <xf numFmtId="10" fontId="0" fillId="12" borderId="0" xfId="1" applyNumberFormat="1" applyFont="1" applyFill="1"/>
    <xf numFmtId="0" fontId="20" fillId="0" borderId="0" xfId="0" applyFont="1"/>
    <xf numFmtId="2" fontId="56" fillId="4" borderId="33" xfId="2" applyNumberFormat="1" applyFont="1" applyFill="1" applyBorder="1" applyAlignment="1">
      <alignment horizontal="center" vertical="center" wrapText="1"/>
    </xf>
    <xf numFmtId="2" fontId="56" fillId="4" borderId="34" xfId="2" applyNumberFormat="1" applyFont="1" applyFill="1" applyBorder="1" applyAlignment="1">
      <alignment horizontal="center" vertical="center" wrapText="1"/>
    </xf>
    <xf numFmtId="2" fontId="56" fillId="4" borderId="35" xfId="2" applyNumberFormat="1" applyFont="1" applyFill="1" applyBorder="1" applyAlignment="1">
      <alignment horizontal="center" vertical="center" wrapText="1"/>
    </xf>
    <xf numFmtId="0" fontId="0" fillId="4" borderId="0" xfId="0" applyFill="1"/>
    <xf numFmtId="0" fontId="43" fillId="0" borderId="3" xfId="2" applyFont="1" applyBorder="1" applyAlignment="1">
      <alignment horizontal="center" vertical="center" wrapText="1"/>
    </xf>
    <xf numFmtId="0" fontId="28" fillId="6" borderId="43" xfId="2" applyFont="1" applyFill="1" applyBorder="1" applyAlignment="1">
      <alignment horizontal="center" vertical="center" wrapText="1"/>
    </xf>
    <xf numFmtId="0" fontId="12" fillId="0" borderId="29" xfId="2" applyFont="1" applyBorder="1" applyAlignment="1">
      <alignment horizontal="center" vertical="center" wrapText="1"/>
    </xf>
    <xf numFmtId="0" fontId="57" fillId="0" borderId="42" xfId="5" applyBorder="1" applyAlignment="1">
      <alignment horizontal="center" vertical="center" wrapText="1"/>
    </xf>
    <xf numFmtId="0" fontId="33" fillId="14" borderId="4" xfId="2" applyFont="1" applyFill="1" applyBorder="1" applyAlignment="1">
      <alignment horizontal="center" vertical="center" wrapText="1"/>
    </xf>
    <xf numFmtId="0" fontId="30" fillId="13" borderId="4" xfId="2" applyFont="1" applyFill="1" applyBorder="1" applyAlignment="1">
      <alignment horizontal="left" vertical="center" wrapText="1"/>
    </xf>
    <xf numFmtId="0" fontId="19" fillId="13" borderId="4" xfId="2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58" fillId="0" borderId="23" xfId="0" applyFont="1" applyBorder="1" applyAlignment="1">
      <alignment horizontal="left" vertical="center" wrapText="1"/>
    </xf>
    <xf numFmtId="166" fontId="43" fillId="0" borderId="3" xfId="1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0" fillId="0" borderId="23" xfId="0" applyFont="1" applyBorder="1" applyAlignment="1">
      <alignment horizontal="left" vertical="center" wrapText="1"/>
    </xf>
    <xf numFmtId="3" fontId="11" fillId="0" borderId="23" xfId="0" applyNumberFormat="1" applyFont="1" applyBorder="1" applyAlignment="1">
      <alignment horizontal="right" vertical="center" wrapText="1"/>
    </xf>
    <xf numFmtId="3" fontId="17" fillId="0" borderId="3" xfId="3" applyNumberFormat="1" applyFont="1" applyFill="1" applyBorder="1" applyAlignment="1">
      <alignment horizontal="right" vertical="center" wrapText="1"/>
    </xf>
    <xf numFmtId="3" fontId="20" fillId="0" borderId="3" xfId="3" applyNumberFormat="1" applyFont="1" applyFill="1" applyBorder="1" applyAlignment="1">
      <alignment horizontal="right" vertical="center" wrapText="1"/>
    </xf>
    <xf numFmtId="3" fontId="60" fillId="0" borderId="3" xfId="3" applyNumberFormat="1" applyFont="1" applyFill="1" applyBorder="1" applyAlignment="1">
      <alignment horizontal="right" vertical="center" wrapText="1"/>
    </xf>
    <xf numFmtId="10" fontId="17" fillId="0" borderId="3" xfId="3" applyNumberFormat="1" applyFont="1" applyFill="1" applyBorder="1" applyAlignment="1">
      <alignment horizontal="right" vertical="center" wrapText="1"/>
    </xf>
    <xf numFmtId="166" fontId="43" fillId="0" borderId="3" xfId="1" applyNumberFormat="1" applyFont="1" applyBorder="1" applyAlignment="1">
      <alignment horizontal="right" vertical="center" wrapText="1"/>
    </xf>
    <xf numFmtId="0" fontId="18" fillId="6" borderId="25" xfId="0" applyFont="1" applyFill="1" applyBorder="1" applyAlignment="1">
      <alignment horizontal="center" vertical="center" wrapText="1"/>
    </xf>
    <xf numFmtId="0" fontId="18" fillId="6" borderId="26" xfId="3" applyNumberFormat="1" applyFont="1" applyFill="1" applyBorder="1" applyAlignment="1">
      <alignment horizontal="center" vertical="center" wrapText="1"/>
    </xf>
    <xf numFmtId="0" fontId="18" fillId="6" borderId="26" xfId="0" applyFont="1" applyFill="1" applyBorder="1" applyAlignment="1">
      <alignment horizontal="center" vertical="center" wrapText="1"/>
    </xf>
    <xf numFmtId="0" fontId="18" fillId="6" borderId="27" xfId="0" applyFont="1" applyFill="1" applyBorder="1" applyAlignment="1">
      <alignment horizontal="center" vertical="center" wrapText="1"/>
    </xf>
    <xf numFmtId="0" fontId="55" fillId="0" borderId="0" xfId="0" applyFont="1"/>
    <xf numFmtId="10" fontId="59" fillId="0" borderId="3" xfId="1" applyNumberFormat="1" applyFont="1" applyFill="1" applyBorder="1" applyAlignment="1">
      <alignment horizontal="center" vertical="center" wrapText="1"/>
    </xf>
    <xf numFmtId="0" fontId="19" fillId="12" borderId="23" xfId="0" applyFont="1" applyFill="1" applyBorder="1" applyAlignment="1">
      <alignment horizontal="left" vertical="center" wrapText="1"/>
    </xf>
    <xf numFmtId="3" fontId="59" fillId="12" borderId="3" xfId="3" applyNumberFormat="1" applyFont="1" applyFill="1" applyBorder="1" applyAlignment="1">
      <alignment horizontal="right" vertical="center" wrapText="1"/>
    </xf>
    <xf numFmtId="3" fontId="36" fillId="12" borderId="3" xfId="3" applyNumberFormat="1" applyFont="1" applyFill="1" applyBorder="1" applyAlignment="1">
      <alignment horizontal="right" vertical="center" wrapText="1"/>
    </xf>
    <xf numFmtId="0" fontId="9" fillId="0" borderId="23" xfId="0" applyFont="1" applyBorder="1" applyAlignment="1">
      <alignment horizontal="left" vertical="center" wrapText="1"/>
    </xf>
    <xf numFmtId="0" fontId="0" fillId="12" borderId="0" xfId="0" applyFill="1"/>
    <xf numFmtId="0" fontId="53" fillId="6" borderId="0" xfId="0" applyFont="1" applyFill="1" applyAlignment="1">
      <alignment vertical="center"/>
    </xf>
    <xf numFmtId="0" fontId="9" fillId="12" borderId="23" xfId="0" applyFont="1" applyFill="1" applyBorder="1" applyAlignment="1">
      <alignment horizontal="left" vertical="center" wrapText="1"/>
    </xf>
    <xf numFmtId="3" fontId="17" fillId="12" borderId="3" xfId="3" applyNumberFormat="1" applyFont="1" applyFill="1" applyBorder="1" applyAlignment="1">
      <alignment horizontal="right" vertical="center" wrapText="1"/>
    </xf>
    <xf numFmtId="3" fontId="20" fillId="12" borderId="3" xfId="3" applyNumberFormat="1" applyFont="1" applyFill="1" applyBorder="1" applyAlignment="1">
      <alignment horizontal="right" vertical="center" wrapText="1"/>
    </xf>
    <xf numFmtId="0" fontId="60" fillId="0" borderId="23" xfId="0" applyFont="1" applyBorder="1" applyAlignment="1">
      <alignment horizontal="right" vertical="center" wrapText="1"/>
    </xf>
    <xf numFmtId="0" fontId="51" fillId="0" borderId="23" xfId="0" applyFont="1" applyBorder="1" applyAlignment="1">
      <alignment horizontal="right" vertical="center" wrapText="1"/>
    </xf>
    <xf numFmtId="3" fontId="62" fillId="0" borderId="3" xfId="3" applyNumberFormat="1" applyFont="1" applyFill="1" applyBorder="1" applyAlignment="1">
      <alignment horizontal="right" vertical="center" wrapText="1"/>
    </xf>
    <xf numFmtId="3" fontId="40" fillId="0" borderId="3" xfId="3" applyNumberFormat="1" applyFont="1" applyFill="1" applyBorder="1" applyAlignment="1">
      <alignment horizontal="right" vertical="center" wrapText="1"/>
    </xf>
    <xf numFmtId="0" fontId="63" fillId="0" borderId="23" xfId="0" applyFont="1" applyBorder="1" applyAlignment="1">
      <alignment horizontal="left" vertical="center" wrapText="1"/>
    </xf>
    <xf numFmtId="3" fontId="63" fillId="0" borderId="3" xfId="3" applyNumberFormat="1" applyFont="1" applyFill="1" applyBorder="1" applyAlignment="1">
      <alignment horizontal="right" vertical="center" wrapText="1"/>
    </xf>
    <xf numFmtId="10" fontId="63" fillId="0" borderId="3" xfId="3" applyNumberFormat="1" applyFont="1" applyFill="1" applyBorder="1" applyAlignment="1">
      <alignment horizontal="right" vertical="center" wrapText="1"/>
    </xf>
    <xf numFmtId="166" fontId="63" fillId="0" borderId="3" xfId="3" applyNumberFormat="1" applyFont="1" applyFill="1" applyBorder="1" applyAlignment="1">
      <alignment horizontal="right" vertical="center" wrapText="1"/>
    </xf>
    <xf numFmtId="0" fontId="64" fillId="0" borderId="0" xfId="0" applyFont="1"/>
    <xf numFmtId="0" fontId="8" fillId="0" borderId="23" xfId="0" applyFont="1" applyBorder="1" applyAlignment="1">
      <alignment horizontal="left" vertical="center" wrapText="1"/>
    </xf>
    <xf numFmtId="0" fontId="18" fillId="6" borderId="47" xfId="0" applyFont="1" applyFill="1" applyBorder="1" applyAlignment="1">
      <alignment horizontal="center" vertical="center" wrapText="1"/>
    </xf>
    <xf numFmtId="0" fontId="55" fillId="0" borderId="22" xfId="0" applyFont="1" applyBorder="1"/>
    <xf numFmtId="0" fontId="20" fillId="0" borderId="14" xfId="0" applyFont="1" applyBorder="1" applyAlignment="1">
      <alignment vertical="center"/>
    </xf>
    <xf numFmtId="0" fontId="52" fillId="0" borderId="52" xfId="0" applyFont="1" applyBorder="1" applyAlignment="1">
      <alignment vertical="center" textRotation="90"/>
    </xf>
    <xf numFmtId="0" fontId="53" fillId="6" borderId="28" xfId="0" applyFont="1" applyFill="1" applyBorder="1" applyAlignment="1">
      <alignment vertical="center"/>
    </xf>
    <xf numFmtId="3" fontId="20" fillId="15" borderId="3" xfId="3" applyNumberFormat="1" applyFont="1" applyFill="1" applyBorder="1" applyAlignment="1">
      <alignment horizontal="right" vertical="center" wrapText="1"/>
    </xf>
    <xf numFmtId="3" fontId="0" fillId="0" borderId="0" xfId="0" applyNumberFormat="1"/>
    <xf numFmtId="0" fontId="65" fillId="0" borderId="23" xfId="0" applyFont="1" applyBorder="1" applyAlignment="1">
      <alignment horizontal="right" vertical="center" wrapText="1"/>
    </xf>
    <xf numFmtId="3" fontId="66" fillId="0" borderId="3" xfId="3" applyNumberFormat="1" applyFont="1" applyFill="1" applyBorder="1" applyAlignment="1">
      <alignment horizontal="right" vertical="center" wrapText="1"/>
    </xf>
    <xf numFmtId="3" fontId="67" fillId="0" borderId="3" xfId="3" applyNumberFormat="1" applyFont="1" applyFill="1" applyBorder="1" applyAlignment="1">
      <alignment horizontal="right" vertical="center" wrapText="1"/>
    </xf>
    <xf numFmtId="0" fontId="47" fillId="10" borderId="53" xfId="2" applyFont="1" applyFill="1" applyBorder="1" applyAlignment="1">
      <alignment vertical="center" wrapText="1"/>
    </xf>
    <xf numFmtId="0" fontId="47" fillId="10" borderId="13" xfId="2" applyFont="1" applyFill="1" applyBorder="1" applyAlignment="1">
      <alignment vertical="center" wrapText="1"/>
    </xf>
    <xf numFmtId="0" fontId="30" fillId="0" borderId="54" xfId="0" applyFont="1" applyBorder="1" applyAlignment="1">
      <alignment vertical="center"/>
    </xf>
    <xf numFmtId="2" fontId="56" fillId="9" borderId="24" xfId="1" applyNumberFormat="1" applyFont="1" applyFill="1" applyBorder="1" applyAlignment="1">
      <alignment horizontal="center" vertical="center" wrapText="1"/>
    </xf>
    <xf numFmtId="10" fontId="56" fillId="9" borderId="3" xfId="1" applyNumberFormat="1" applyFont="1" applyFill="1" applyBorder="1" applyAlignment="1">
      <alignment horizontal="center" vertical="center" wrapText="1"/>
    </xf>
    <xf numFmtId="0" fontId="68" fillId="0" borderId="11" xfId="0" applyFont="1" applyBorder="1" applyAlignment="1">
      <alignment horizontal="left" vertical="center" wrapText="1"/>
    </xf>
    <xf numFmtId="0" fontId="29" fillId="10" borderId="12" xfId="2" applyFont="1" applyFill="1" applyBorder="1" applyAlignment="1">
      <alignment vertical="center" wrapText="1"/>
    </xf>
    <xf numFmtId="0" fontId="29" fillId="10" borderId="13" xfId="2" applyFont="1" applyFill="1" applyBorder="1" applyAlignment="1">
      <alignment vertical="center" wrapText="1"/>
    </xf>
    <xf numFmtId="0" fontId="61" fillId="0" borderId="0" xfId="0" applyFont="1" applyAlignment="1">
      <alignment vertical="center" wrapText="1"/>
    </xf>
    <xf numFmtId="0" fontId="69" fillId="0" borderId="54" xfId="0" applyFont="1" applyBorder="1" applyAlignment="1">
      <alignment horizontal="center" vertical="center"/>
    </xf>
    <xf numFmtId="0" fontId="70" fillId="0" borderId="0" xfId="0" applyFont="1" applyAlignment="1">
      <alignment vertical="center"/>
    </xf>
    <xf numFmtId="0" fontId="30" fillId="0" borderId="0" xfId="0" applyFont="1" applyAlignment="1">
      <alignment horizontal="right" vertical="center"/>
    </xf>
    <xf numFmtId="0" fontId="47" fillId="5" borderId="1" xfId="2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 wrapText="1"/>
    </xf>
    <xf numFmtId="0" fontId="71" fillId="0" borderId="0" xfId="0" applyFont="1" applyAlignment="1">
      <alignment horizontal="left" vertical="center"/>
    </xf>
    <xf numFmtId="0" fontId="38" fillId="7" borderId="16" xfId="2" applyFont="1" applyFill="1" applyBorder="1" applyAlignment="1">
      <alignment horizontal="center" vertical="center" wrapText="1"/>
    </xf>
    <xf numFmtId="0" fontId="38" fillId="7" borderId="17" xfId="2" applyFont="1" applyFill="1" applyBorder="1" applyAlignment="1">
      <alignment horizontal="center" vertical="center" wrapText="1"/>
    </xf>
    <xf numFmtId="0" fontId="38" fillId="7" borderId="13" xfId="2" applyFont="1" applyFill="1" applyBorder="1" applyAlignment="1">
      <alignment horizontal="center" vertical="center" wrapText="1"/>
    </xf>
    <xf numFmtId="14" fontId="30" fillId="0" borderId="0" xfId="0" applyNumberFormat="1" applyFont="1" applyAlignment="1">
      <alignment vertical="center"/>
    </xf>
    <xf numFmtId="168" fontId="31" fillId="0" borderId="0" xfId="0" applyNumberFormat="1" applyFont="1" applyAlignment="1">
      <alignment vertical="center"/>
    </xf>
    <xf numFmtId="164" fontId="30" fillId="0" borderId="0" xfId="0" applyNumberFormat="1" applyFont="1" applyAlignment="1">
      <alignment vertical="center"/>
    </xf>
    <xf numFmtId="167" fontId="30" fillId="0" borderId="0" xfId="0" applyNumberFormat="1" applyFont="1" applyAlignment="1">
      <alignment vertical="center"/>
    </xf>
    <xf numFmtId="3" fontId="60" fillId="0" borderId="23" xfId="3" applyNumberFormat="1" applyFont="1" applyFill="1" applyBorder="1" applyAlignment="1">
      <alignment horizontal="right" vertical="center" wrapText="1"/>
    </xf>
    <xf numFmtId="0" fontId="7" fillId="0" borderId="23" xfId="0" applyFont="1" applyBorder="1" applyAlignment="1">
      <alignment horizontal="left" vertical="center" wrapText="1"/>
    </xf>
    <xf numFmtId="0" fontId="53" fillId="6" borderId="0" xfId="0" applyFont="1" applyFill="1" applyAlignment="1">
      <alignment horizontal="center" vertical="center" textRotation="90"/>
    </xf>
    <xf numFmtId="0" fontId="72" fillId="0" borderId="0" xfId="0" applyFont="1" applyAlignment="1">
      <alignment wrapText="1"/>
    </xf>
    <xf numFmtId="0" fontId="6" fillId="0" borderId="23" xfId="0" applyFont="1" applyBorder="1" applyAlignment="1">
      <alignment horizontal="left" vertical="center" wrapText="1"/>
    </xf>
    <xf numFmtId="0" fontId="73" fillId="0" borderId="0" xfId="0" applyFont="1"/>
    <xf numFmtId="0" fontId="38" fillId="0" borderId="0" xfId="2" applyFont="1" applyAlignment="1">
      <alignment horizontal="center" vertical="center" wrapText="1"/>
    </xf>
    <xf numFmtId="167" fontId="47" fillId="11" borderId="12" xfId="2" applyNumberFormat="1" applyFont="1" applyFill="1" applyBorder="1" applyAlignment="1">
      <alignment horizontal="center" vertical="center" wrapText="1"/>
    </xf>
    <xf numFmtId="10" fontId="59" fillId="0" borderId="0" xfId="1" applyNumberFormat="1" applyFont="1" applyFill="1" applyBorder="1" applyAlignment="1">
      <alignment horizontal="center" vertical="center" wrapText="1"/>
    </xf>
    <xf numFmtId="0" fontId="30" fillId="0" borderId="0" xfId="0" quotePrefix="1" applyFont="1" applyAlignment="1">
      <alignment vertical="center"/>
    </xf>
    <xf numFmtId="0" fontId="6" fillId="0" borderId="11" xfId="2" applyFont="1" applyBorder="1" applyAlignment="1">
      <alignment horizontal="left" vertical="center" wrapText="1"/>
    </xf>
    <xf numFmtId="0" fontId="29" fillId="0" borderId="11" xfId="2" applyFont="1" applyBorder="1" applyAlignment="1">
      <alignment horizontal="left" vertical="center" wrapText="1"/>
    </xf>
    <xf numFmtId="0" fontId="5" fillId="0" borderId="11" xfId="2" applyFont="1" applyBorder="1" applyAlignment="1">
      <alignment horizontal="left" vertical="center" wrapText="1"/>
    </xf>
    <xf numFmtId="10" fontId="29" fillId="0" borderId="18" xfId="1" applyNumberFormat="1" applyFont="1" applyFill="1" applyBorder="1" applyAlignment="1">
      <alignment horizontal="center" vertical="center" wrapText="1"/>
    </xf>
    <xf numFmtId="166" fontId="68" fillId="0" borderId="18" xfId="2" applyNumberFormat="1" applyFont="1" applyBorder="1" applyAlignment="1">
      <alignment horizontal="center" vertical="center" wrapText="1"/>
    </xf>
    <xf numFmtId="167" fontId="0" fillId="0" borderId="0" xfId="0" applyNumberFormat="1"/>
    <xf numFmtId="0" fontId="0" fillId="0" borderId="0" xfId="0" applyAlignment="1">
      <alignment horizontal="center"/>
    </xf>
    <xf numFmtId="165" fontId="55" fillId="0" borderId="0" xfId="1" applyNumberFormat="1" applyFont="1" applyFill="1" applyBorder="1"/>
    <xf numFmtId="0" fontId="63" fillId="0" borderId="0" xfId="0" applyFont="1" applyAlignment="1">
      <alignment horizontal="left" vertical="center" wrapText="1"/>
    </xf>
    <xf numFmtId="3" fontId="63" fillId="0" borderId="0" xfId="3" applyNumberFormat="1" applyFont="1" applyFill="1" applyBorder="1" applyAlignment="1">
      <alignment horizontal="right" vertical="center" wrapText="1"/>
    </xf>
    <xf numFmtId="166" fontId="63" fillId="0" borderId="0" xfId="3" applyNumberFormat="1" applyFont="1" applyFill="1" applyBorder="1" applyAlignment="1">
      <alignment horizontal="right" vertical="center" wrapText="1"/>
    </xf>
    <xf numFmtId="0" fontId="4" fillId="12" borderId="23" xfId="0" applyFont="1" applyFill="1" applyBorder="1" applyAlignment="1">
      <alignment horizontal="left" vertical="center" wrapText="1"/>
    </xf>
    <xf numFmtId="1" fontId="63" fillId="0" borderId="3" xfId="3" applyNumberFormat="1" applyFont="1" applyFill="1" applyBorder="1" applyAlignment="1">
      <alignment horizontal="right" vertical="center" wrapText="1"/>
    </xf>
    <xf numFmtId="0" fontId="4" fillId="0" borderId="23" xfId="0" applyFont="1" applyBorder="1" applyAlignment="1">
      <alignment horizontal="left" vertical="center" wrapText="1"/>
    </xf>
    <xf numFmtId="167" fontId="29" fillId="0" borderId="11" xfId="2" applyNumberFormat="1" applyFont="1" applyBorder="1" applyAlignment="1">
      <alignment horizontal="center" vertical="center" wrapText="1"/>
    </xf>
    <xf numFmtId="0" fontId="29" fillId="0" borderId="11" xfId="2" applyFont="1" applyBorder="1" applyAlignment="1">
      <alignment horizontal="center" vertical="center" wrapText="1"/>
    </xf>
    <xf numFmtId="169" fontId="30" fillId="0" borderId="0" xfId="0" applyNumberFormat="1" applyFont="1" applyAlignment="1">
      <alignment vertical="center"/>
    </xf>
    <xf numFmtId="169" fontId="20" fillId="0" borderId="0" xfId="0" applyNumberFormat="1" applyFont="1" applyAlignment="1">
      <alignment vertical="center"/>
    </xf>
    <xf numFmtId="0" fontId="29" fillId="10" borderId="11" xfId="2" applyFont="1" applyFill="1" applyBorder="1" applyAlignment="1">
      <alignment horizontal="left" vertical="center" wrapText="1"/>
    </xf>
    <xf numFmtId="0" fontId="47" fillId="0" borderId="13" xfId="2" applyFont="1" applyBorder="1" applyAlignment="1">
      <alignment vertical="center" wrapText="1"/>
    </xf>
    <xf numFmtId="0" fontId="29" fillId="0" borderId="13" xfId="2" applyFont="1" applyBorder="1" applyAlignment="1">
      <alignment vertical="center" wrapText="1"/>
    </xf>
    <xf numFmtId="0" fontId="29" fillId="0" borderId="4" xfId="2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165" fontId="20" fillId="0" borderId="0" xfId="1" applyNumberFormat="1" applyFont="1" applyFill="1" applyAlignment="1">
      <alignment vertical="center"/>
    </xf>
    <xf numFmtId="9" fontId="30" fillId="0" borderId="0" xfId="1" applyFont="1" applyFill="1" applyAlignment="1">
      <alignment vertical="center"/>
    </xf>
    <xf numFmtId="167" fontId="17" fillId="0" borderId="3" xfId="3" applyNumberFormat="1" applyFont="1" applyFill="1" applyBorder="1" applyAlignment="1">
      <alignment horizontal="right" vertical="center" wrapText="1"/>
    </xf>
    <xf numFmtId="167" fontId="60" fillId="0" borderId="3" xfId="3" applyNumberFormat="1" applyFont="1" applyFill="1" applyBorder="1" applyAlignment="1">
      <alignment horizontal="right" vertical="center" wrapText="1"/>
    </xf>
    <xf numFmtId="167" fontId="17" fillId="12" borderId="3" xfId="3" applyNumberFormat="1" applyFont="1" applyFill="1" applyBorder="1" applyAlignment="1">
      <alignment horizontal="right" vertical="center" wrapText="1"/>
    </xf>
    <xf numFmtId="167" fontId="59" fillId="12" borderId="3" xfId="3" applyNumberFormat="1" applyFont="1" applyFill="1" applyBorder="1" applyAlignment="1">
      <alignment horizontal="right" vertical="center" wrapText="1"/>
    </xf>
    <xf numFmtId="2" fontId="1" fillId="0" borderId="34" xfId="2" applyNumberFormat="1" applyFont="1" applyBorder="1" applyAlignment="1">
      <alignment horizontal="center" vertical="center" wrapText="1"/>
    </xf>
    <xf numFmtId="0" fontId="1" fillId="0" borderId="38" xfId="2" applyFont="1" applyBorder="1" applyAlignment="1">
      <alignment horizontal="center" vertical="center" wrapText="1"/>
    </xf>
    <xf numFmtId="165" fontId="30" fillId="0" borderId="0" xfId="1" applyNumberFormat="1" applyFont="1" applyFill="1" applyAlignment="1">
      <alignment vertical="center"/>
    </xf>
    <xf numFmtId="2" fontId="0" fillId="0" borderId="0" xfId="1" applyNumberFormat="1" applyFont="1" applyFill="1" applyBorder="1"/>
    <xf numFmtId="4" fontId="0" fillId="0" borderId="0" xfId="0" applyNumberFormat="1"/>
    <xf numFmtId="0" fontId="1" fillId="0" borderId="23" xfId="0" applyFont="1" applyBorder="1" applyAlignment="1">
      <alignment horizontal="left" vertical="center" wrapText="1"/>
    </xf>
    <xf numFmtId="0" fontId="1" fillId="12" borderId="23" xfId="0" applyFont="1" applyFill="1" applyBorder="1" applyAlignment="1">
      <alignment horizontal="left" vertical="center" wrapText="1"/>
    </xf>
    <xf numFmtId="167" fontId="20" fillId="12" borderId="3" xfId="3" applyNumberFormat="1" applyFont="1" applyFill="1" applyBorder="1" applyAlignment="1">
      <alignment horizontal="right" vertical="center" wrapText="1"/>
    </xf>
    <xf numFmtId="167" fontId="20" fillId="0" borderId="3" xfId="3" applyNumberFormat="1" applyFont="1" applyFill="1" applyBorder="1" applyAlignment="1">
      <alignment horizontal="right" vertical="center" wrapText="1"/>
    </xf>
    <xf numFmtId="0" fontId="1" fillId="0" borderId="30" xfId="2" applyFont="1" applyBorder="1" applyAlignment="1">
      <alignment horizontal="center" vertical="center" wrapText="1"/>
    </xf>
    <xf numFmtId="0" fontId="1" fillId="0" borderId="36" xfId="2" applyFont="1" applyBorder="1" applyAlignment="1">
      <alignment horizontal="center" vertical="center" wrapText="1"/>
    </xf>
    <xf numFmtId="0" fontId="1" fillId="0" borderId="31" xfId="2" applyFont="1" applyBorder="1" applyAlignment="1">
      <alignment horizontal="center" vertical="center" wrapText="1"/>
    </xf>
    <xf numFmtId="0" fontId="1" fillId="0" borderId="37" xfId="2" applyFont="1" applyBorder="1" applyAlignment="1">
      <alignment horizontal="center" vertical="center" wrapText="1"/>
    </xf>
    <xf numFmtId="0" fontId="1" fillId="0" borderId="32" xfId="2" applyFont="1" applyBorder="1" applyAlignment="1">
      <alignment horizontal="center" vertical="center" wrapText="1"/>
    </xf>
    <xf numFmtId="0" fontId="1" fillId="0" borderId="42" xfId="2" applyFont="1" applyBorder="1" applyAlignment="1">
      <alignment horizontal="center" vertical="center" wrapText="1"/>
    </xf>
    <xf numFmtId="2" fontId="1" fillId="0" borderId="42" xfId="1" applyNumberFormat="1" applyFont="1" applyBorder="1" applyAlignment="1">
      <alignment horizontal="center" vertical="center" wrapText="1"/>
    </xf>
    <xf numFmtId="0" fontId="1" fillId="0" borderId="3" xfId="2" applyFont="1" applyBorder="1" applyAlignment="1">
      <alignment horizontal="center" vertical="center" wrapText="1"/>
    </xf>
    <xf numFmtId="10" fontId="1" fillId="0" borderId="3" xfId="1" applyNumberFormat="1" applyFont="1" applyBorder="1" applyAlignment="1">
      <alignment horizontal="center" vertical="center" wrapText="1"/>
    </xf>
    <xf numFmtId="166" fontId="56" fillId="9" borderId="24" xfId="1" applyNumberFormat="1" applyFont="1" applyFill="1" applyBorder="1" applyAlignment="1">
      <alignment horizontal="center" vertical="center" wrapText="1"/>
    </xf>
    <xf numFmtId="167" fontId="20" fillId="4" borderId="3" xfId="3" applyNumberFormat="1" applyFont="1" applyFill="1" applyBorder="1" applyAlignment="1">
      <alignment horizontal="right" vertical="center" wrapText="1"/>
    </xf>
    <xf numFmtId="3" fontId="20" fillId="4" borderId="3" xfId="3" applyNumberFormat="1" applyFont="1" applyFill="1" applyBorder="1" applyAlignment="1">
      <alignment horizontal="right" vertical="center" wrapText="1"/>
    </xf>
    <xf numFmtId="0" fontId="1" fillId="0" borderId="11" xfId="2" applyFont="1" applyBorder="1" applyAlignment="1">
      <alignment horizontal="left" vertical="center" wrapText="1"/>
    </xf>
    <xf numFmtId="167" fontId="47" fillId="10" borderId="55" xfId="2" applyNumberFormat="1" applyFont="1" applyFill="1" applyBorder="1" applyAlignment="1">
      <alignment horizontal="center" vertical="center" wrapText="1"/>
    </xf>
    <xf numFmtId="167" fontId="20" fillId="0" borderId="0" xfId="0" applyNumberFormat="1" applyFont="1" applyAlignment="1">
      <alignment vertical="center"/>
    </xf>
    <xf numFmtId="0" fontId="15" fillId="0" borderId="0" xfId="0" applyFont="1" applyAlignment="1">
      <alignment horizontal="center"/>
    </xf>
    <xf numFmtId="0" fontId="29" fillId="0" borderId="4" xfId="2" applyFont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0" fontId="18" fillId="0" borderId="0" xfId="0" applyFont="1" applyAlignment="1">
      <alignment horizontal="right"/>
    </xf>
    <xf numFmtId="0" fontId="53" fillId="6" borderId="2" xfId="0" applyFont="1" applyFill="1" applyBorder="1" applyAlignment="1">
      <alignment horizontal="center" vertical="center" textRotation="90"/>
    </xf>
    <xf numFmtId="0" fontId="53" fillId="6" borderId="2" xfId="0" applyFont="1" applyFill="1" applyBorder="1" applyAlignment="1">
      <alignment horizontal="center" textRotation="90"/>
    </xf>
    <xf numFmtId="0" fontId="18" fillId="6" borderId="0" xfId="0" applyFont="1" applyFill="1" applyAlignment="1">
      <alignment horizontal="center"/>
    </xf>
    <xf numFmtId="0" fontId="18" fillId="6" borderId="2" xfId="0" applyFont="1" applyFill="1" applyBorder="1" applyAlignment="1">
      <alignment horizontal="center"/>
    </xf>
    <xf numFmtId="0" fontId="18" fillId="6" borderId="39" xfId="2" applyFont="1" applyFill="1" applyBorder="1" applyAlignment="1">
      <alignment horizontal="center" vertical="center" wrapText="1"/>
    </xf>
    <xf numFmtId="0" fontId="18" fillId="6" borderId="40" xfId="2" applyFont="1" applyFill="1" applyBorder="1" applyAlignment="1">
      <alignment horizontal="center" vertical="center" wrapText="1"/>
    </xf>
    <xf numFmtId="0" fontId="18" fillId="6" borderId="41" xfId="2" applyFont="1" applyFill="1" applyBorder="1" applyAlignment="1">
      <alignment horizontal="center" vertical="center" wrapText="1"/>
    </xf>
    <xf numFmtId="0" fontId="16" fillId="6" borderId="44" xfId="2" applyFont="1" applyFill="1" applyBorder="1" applyAlignment="1">
      <alignment horizontal="center" vertical="center" wrapText="1"/>
    </xf>
    <xf numFmtId="0" fontId="16" fillId="6" borderId="45" xfId="2" applyFont="1" applyFill="1" applyBorder="1" applyAlignment="1">
      <alignment horizontal="center" vertical="center" wrapText="1"/>
    </xf>
    <xf numFmtId="0" fontId="16" fillId="6" borderId="46" xfId="2" applyFont="1" applyFill="1" applyBorder="1" applyAlignment="1">
      <alignment horizontal="center" vertical="center" wrapText="1"/>
    </xf>
    <xf numFmtId="0" fontId="53" fillId="6" borderId="0" xfId="0" applyFont="1" applyFill="1" applyAlignment="1">
      <alignment horizontal="center" vertical="center" textRotation="90"/>
    </xf>
    <xf numFmtId="0" fontId="0" fillId="0" borderId="0" xfId="0" applyAlignment="1">
      <alignment horizontal="center"/>
    </xf>
    <xf numFmtId="0" fontId="53" fillId="6" borderId="28" xfId="0" applyFont="1" applyFill="1" applyBorder="1" applyAlignment="1">
      <alignment horizontal="center" vertical="center" textRotation="90"/>
    </xf>
    <xf numFmtId="0" fontId="0" fillId="0" borderId="2" xfId="0" applyBorder="1" applyAlignment="1">
      <alignment horizontal="center"/>
    </xf>
    <xf numFmtId="0" fontId="53" fillId="6" borderId="0" xfId="0" applyFont="1" applyFill="1" applyAlignment="1">
      <alignment horizontal="center" textRotation="90"/>
    </xf>
    <xf numFmtId="0" fontId="27" fillId="7" borderId="12" xfId="2" applyFont="1" applyFill="1" applyBorder="1" applyAlignment="1">
      <alignment vertical="center" wrapText="1"/>
    </xf>
    <xf numFmtId="0" fontId="27" fillId="7" borderId="48" xfId="2" applyFont="1" applyFill="1" applyBorder="1" applyAlignment="1">
      <alignment vertical="center" wrapText="1"/>
    </xf>
    <xf numFmtId="0" fontId="41" fillId="16" borderId="19" xfId="2" applyFont="1" applyFill="1" applyBorder="1" applyAlignment="1">
      <alignment horizontal="center" vertical="center" textRotation="90" wrapText="1"/>
    </xf>
    <xf numFmtId="0" fontId="41" fillId="16" borderId="49" xfId="2" applyFont="1" applyFill="1" applyBorder="1" applyAlignment="1">
      <alignment horizontal="center" vertical="center" textRotation="90" wrapText="1"/>
    </xf>
    <xf numFmtId="0" fontId="41" fillId="16" borderId="50" xfId="2" applyFont="1" applyFill="1" applyBorder="1" applyAlignment="1">
      <alignment horizontal="center" vertical="center" textRotation="90" wrapText="1"/>
    </xf>
    <xf numFmtId="0" fontId="41" fillId="16" borderId="51" xfId="2" applyFont="1" applyFill="1" applyBorder="1" applyAlignment="1">
      <alignment horizontal="center" vertical="center" textRotation="90" wrapText="1"/>
    </xf>
    <xf numFmtId="0" fontId="41" fillId="16" borderId="54" xfId="2" applyFont="1" applyFill="1" applyBorder="1" applyAlignment="1">
      <alignment horizontal="center" vertical="center" textRotation="90" wrapText="1"/>
    </xf>
    <xf numFmtId="0" fontId="41" fillId="16" borderId="52" xfId="2" applyFont="1" applyFill="1" applyBorder="1" applyAlignment="1">
      <alignment horizontal="center" vertical="center" textRotation="90" wrapText="1"/>
    </xf>
    <xf numFmtId="0" fontId="41" fillId="16" borderId="0" xfId="2" applyFont="1" applyFill="1" applyAlignment="1">
      <alignment horizontal="center" vertical="center" textRotation="90" wrapText="1"/>
    </xf>
    <xf numFmtId="167" fontId="47" fillId="10" borderId="19" xfId="2" applyNumberFormat="1" applyFont="1" applyFill="1" applyBorder="1" applyAlignment="1">
      <alignment horizontal="center" vertical="center" wrapText="1"/>
    </xf>
  </cellXfs>
  <cellStyles count="6">
    <cellStyle name="Lien hypertexte" xfId="5" builtinId="8"/>
    <cellStyle name="Milliers" xfId="3" builtinId="3"/>
    <cellStyle name="Normal" xfId="0" builtinId="0"/>
    <cellStyle name="Normal 11 10" xfId="2" xr:uid="{00000000-0005-0000-0000-000003000000}"/>
    <cellStyle name="Pourcentage" xfId="1" builtinId="5"/>
    <cellStyle name="Pourcentage 3" xfId="4" xr:uid="{00000000-0005-0000-0000-000005000000}"/>
  </cellStyles>
  <dxfs count="19"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  <dxf>
      <fill>
        <patternFill patternType="lightUp">
          <fgColor theme="0" tint="-0.34998626667073579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insee.fr/fr/statistiques/serie/001763852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</sheetPr>
  <dimension ref="B1:E15"/>
  <sheetViews>
    <sheetView zoomScale="85" zoomScaleNormal="85" workbookViewId="0">
      <selection activeCell="C16" sqref="C16"/>
    </sheetView>
  </sheetViews>
  <sheetFormatPr baseColWidth="10" defaultRowHeight="15" x14ac:dyDescent="0.25"/>
  <cols>
    <col min="2" max="2" width="27.28515625" bestFit="1" customWidth="1"/>
    <col min="3" max="3" width="122.42578125" customWidth="1"/>
    <col min="4" max="4" width="34" customWidth="1"/>
  </cols>
  <sheetData>
    <row r="1" spans="2:5" x14ac:dyDescent="0.25">
      <c r="B1" s="200" t="s">
        <v>0</v>
      </c>
      <c r="C1" s="200"/>
    </row>
    <row r="2" spans="2:5" ht="101.25" customHeight="1" x14ac:dyDescent="0.25">
      <c r="B2" s="1" t="s">
        <v>1</v>
      </c>
      <c r="C2" s="202" t="s">
        <v>86</v>
      </c>
      <c r="D2" s="202"/>
    </row>
    <row r="3" spans="2:5" ht="15.75" thickBot="1" x14ac:dyDescent="0.3"/>
    <row r="4" spans="2:5" ht="17.25" thickBot="1" x14ac:dyDescent="0.3">
      <c r="B4" s="3" t="s">
        <v>7</v>
      </c>
      <c r="C4" s="4" t="s">
        <v>2</v>
      </c>
      <c r="D4" s="5"/>
    </row>
    <row r="5" spans="2:5" ht="15.75" thickBot="1" x14ac:dyDescent="0.3">
      <c r="B5" s="6"/>
      <c r="C5" s="6"/>
      <c r="D5" s="6"/>
    </row>
    <row r="6" spans="2:5" ht="32.25" thickBot="1" x14ac:dyDescent="0.3">
      <c r="B6" s="65" t="s">
        <v>66</v>
      </c>
      <c r="C6" s="66" t="s">
        <v>87</v>
      </c>
      <c r="D6" s="67" t="s">
        <v>3</v>
      </c>
    </row>
    <row r="7" spans="2:5" ht="27.75" thickBot="1" x14ac:dyDescent="0.3">
      <c r="B7" s="7" t="s">
        <v>4</v>
      </c>
      <c r="C7" s="15" t="s">
        <v>81</v>
      </c>
      <c r="D7" s="14" t="s">
        <v>12</v>
      </c>
    </row>
    <row r="8" spans="2:5" ht="32.25" thickBot="1" x14ac:dyDescent="0.3">
      <c r="B8" s="7" t="s">
        <v>58</v>
      </c>
      <c r="C8" s="15" t="s">
        <v>88</v>
      </c>
      <c r="D8" s="14" t="s">
        <v>12</v>
      </c>
    </row>
    <row r="9" spans="2:5" ht="48" thickBot="1" x14ac:dyDescent="0.3">
      <c r="B9" s="13" t="s">
        <v>67</v>
      </c>
      <c r="C9" s="16" t="s">
        <v>89</v>
      </c>
      <c r="D9" s="17" t="s">
        <v>57</v>
      </c>
    </row>
    <row r="10" spans="2:5" ht="15.75" thickBot="1" x14ac:dyDescent="0.3">
      <c r="B10" s="2"/>
      <c r="C10" s="2"/>
      <c r="D10" s="2"/>
    </row>
    <row r="11" spans="2:5" ht="17.25" thickBot="1" x14ac:dyDescent="0.3">
      <c r="B11" s="9" t="s">
        <v>5</v>
      </c>
      <c r="C11" s="11" t="s">
        <v>6</v>
      </c>
      <c r="D11" s="11" t="s">
        <v>7</v>
      </c>
      <c r="E11" s="10" t="s">
        <v>8</v>
      </c>
    </row>
    <row r="12" spans="2:5" ht="16.5" thickBot="1" x14ac:dyDescent="0.3">
      <c r="B12" s="201" t="s">
        <v>9</v>
      </c>
      <c r="C12" s="167" t="s">
        <v>10</v>
      </c>
      <c r="D12" s="7" t="s">
        <v>4</v>
      </c>
      <c r="E12" s="8" t="s">
        <v>30</v>
      </c>
    </row>
    <row r="13" spans="2:5" ht="32.25" thickBot="1" x14ac:dyDescent="0.3">
      <c r="B13" s="201"/>
      <c r="C13" s="167" t="s">
        <v>90</v>
      </c>
      <c r="D13" s="7" t="s">
        <v>58</v>
      </c>
      <c r="E13" s="12" t="s">
        <v>59</v>
      </c>
    </row>
    <row r="14" spans="2:5" ht="16.5" thickBot="1" x14ac:dyDescent="0.3">
      <c r="B14" s="201" t="s">
        <v>11</v>
      </c>
      <c r="C14" s="167" t="s">
        <v>82</v>
      </c>
      <c r="D14" s="13" t="s">
        <v>67</v>
      </c>
      <c r="E14" s="12" t="s">
        <v>60</v>
      </c>
    </row>
    <row r="15" spans="2:5" ht="16.5" thickBot="1" x14ac:dyDescent="0.3">
      <c r="B15" s="201"/>
      <c r="C15" s="167" t="s">
        <v>83</v>
      </c>
      <c r="D15" s="13" t="s">
        <v>67</v>
      </c>
      <c r="E15" s="12" t="s">
        <v>84</v>
      </c>
    </row>
  </sheetData>
  <mergeCells count="4">
    <mergeCell ref="B1:C1"/>
    <mergeCell ref="B12:B13"/>
    <mergeCell ref="B14:B15"/>
    <mergeCell ref="C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  <pageSetUpPr fitToPage="1"/>
  </sheetPr>
  <dimension ref="A1:O59"/>
  <sheetViews>
    <sheetView zoomScale="85" zoomScaleNormal="85" workbookViewId="0">
      <pane xSplit="2" ySplit="9" topLeftCell="C32" activePane="bottomRight" state="frozen"/>
      <selection pane="topRight" activeCell="C1" sqref="C1"/>
      <selection pane="bottomLeft" activeCell="A12" sqref="A12"/>
      <selection pane="bottomRight" activeCell="J40" sqref="J40:M50"/>
    </sheetView>
  </sheetViews>
  <sheetFormatPr baseColWidth="10" defaultRowHeight="15" x14ac:dyDescent="0.25"/>
  <cols>
    <col min="1" max="1" width="6.28515625" customWidth="1"/>
    <col min="2" max="2" width="98.7109375" style="68" bestFit="1" customWidth="1"/>
    <col min="4" max="4" width="12.28515625" customWidth="1"/>
  </cols>
  <sheetData>
    <row r="1" spans="1:15" x14ac:dyDescent="0.25">
      <c r="B1" s="71" t="s">
        <v>0</v>
      </c>
    </row>
    <row r="2" spans="1:15" ht="16.5" thickBot="1" x14ac:dyDescent="0.35">
      <c r="B2" s="41" t="s">
        <v>43</v>
      </c>
      <c r="C2" s="203"/>
      <c r="D2" s="203"/>
      <c r="E2" s="144"/>
    </row>
    <row r="3" spans="1:15" ht="15.75" thickBot="1" x14ac:dyDescent="0.3">
      <c r="D3" s="206" t="s">
        <v>76</v>
      </c>
      <c r="E3" s="206"/>
      <c r="F3" s="207"/>
      <c r="G3" s="84">
        <v>0</v>
      </c>
      <c r="H3" s="151"/>
    </row>
    <row r="4" spans="1:15" ht="15.75" thickBot="1" x14ac:dyDescent="0.3"/>
    <row r="5" spans="1:15" s="83" customFormat="1" ht="15.75" thickBot="1" x14ac:dyDescent="0.3">
      <c r="B5" s="79" t="s">
        <v>32</v>
      </c>
      <c r="C5" s="80">
        <v>2021</v>
      </c>
      <c r="D5" s="81">
        <v>2022</v>
      </c>
      <c r="E5" s="82">
        <v>2023</v>
      </c>
      <c r="F5" s="82">
        <v>2024</v>
      </c>
      <c r="G5" s="82">
        <v>2025</v>
      </c>
    </row>
    <row r="6" spans="1:15" ht="15.75" thickBot="1" x14ac:dyDescent="0.3">
      <c r="A6" s="204" t="s">
        <v>4</v>
      </c>
      <c r="B6" s="88" t="s">
        <v>31</v>
      </c>
      <c r="C6" s="77">
        <v>0.02</v>
      </c>
      <c r="D6" s="77">
        <v>1.6E-2</v>
      </c>
      <c r="E6" s="77">
        <v>1.2E-2</v>
      </c>
      <c r="F6" s="77">
        <v>1.2999999999999999E-2</v>
      </c>
      <c r="G6" s="77">
        <v>1.2E-2</v>
      </c>
    </row>
    <row r="7" spans="1:15" ht="15.75" thickBot="1" x14ac:dyDescent="0.3">
      <c r="A7" s="204"/>
      <c r="B7" s="69" t="s">
        <v>92</v>
      </c>
      <c r="C7" s="78">
        <f>1*(1+C6)</f>
        <v>1.02</v>
      </c>
      <c r="D7" s="78">
        <f>C7*(1+D6)</f>
        <v>1.0363200000000001</v>
      </c>
      <c r="E7" s="78">
        <f t="shared" ref="E7:G7" si="0">D7*(1+E6)</f>
        <v>1.0487558400000001</v>
      </c>
      <c r="F7" s="78">
        <f t="shared" si="0"/>
        <v>1.0623896659200001</v>
      </c>
      <c r="G7" s="78">
        <f t="shared" si="0"/>
        <v>1.0751383419110401</v>
      </c>
    </row>
    <row r="8" spans="1:15" ht="15.75" thickBot="1" x14ac:dyDescent="0.3"/>
    <row r="9" spans="1:15" s="83" customFormat="1" ht="41.25" thickBot="1" x14ac:dyDescent="0.3">
      <c r="B9" s="79" t="s">
        <v>33</v>
      </c>
      <c r="C9" s="80">
        <v>2021</v>
      </c>
      <c r="D9" s="81">
        <v>2022</v>
      </c>
      <c r="E9" s="82">
        <v>2023</v>
      </c>
      <c r="F9" s="82">
        <v>2024</v>
      </c>
      <c r="G9" s="82">
        <v>2025</v>
      </c>
      <c r="H9" s="82" t="s">
        <v>91</v>
      </c>
      <c r="J9"/>
      <c r="L9" s="152"/>
      <c r="M9" s="152"/>
      <c r="N9" s="152"/>
      <c r="O9" s="152"/>
    </row>
    <row r="10" spans="1:15" ht="15.75" thickBot="1" x14ac:dyDescent="0.3">
      <c r="A10" s="204" t="s">
        <v>37</v>
      </c>
      <c r="B10" s="181" t="s">
        <v>93</v>
      </c>
      <c r="C10" s="74"/>
      <c r="D10" s="172">
        <f>SUM(D11:D16)</f>
        <v>291.55240996969786</v>
      </c>
      <c r="E10" s="172">
        <f>SUM(E11:E16)</f>
        <v>297.81366322242513</v>
      </c>
      <c r="F10" s="172">
        <f>SUM(F11:F16)</f>
        <v>302.42998257847364</v>
      </c>
      <c r="G10" s="172">
        <f>SUM(G11:G16)</f>
        <v>301.40242498088173</v>
      </c>
      <c r="H10" s="172">
        <f>SUM(H11:H16)</f>
        <v>298.29962018786955</v>
      </c>
      <c r="I10" s="180"/>
      <c r="J10" s="151"/>
      <c r="K10" s="151"/>
      <c r="L10" s="151"/>
      <c r="M10" s="151"/>
    </row>
    <row r="11" spans="1:15" ht="15.75" thickBot="1" x14ac:dyDescent="0.3">
      <c r="A11" s="204"/>
      <c r="B11" s="94" t="s">
        <v>94</v>
      </c>
      <c r="C11" s="76"/>
      <c r="D11" s="173">
        <v>336.93281502497632</v>
      </c>
      <c r="E11" s="173">
        <v>355.04329256546634</v>
      </c>
      <c r="F11" s="173">
        <v>364.56867732391146</v>
      </c>
      <c r="G11" s="173">
        <v>364.76399260795603</v>
      </c>
      <c r="H11" s="173">
        <f>AVERAGE(D11:G11)</f>
        <v>355.32719438057751</v>
      </c>
      <c r="I11" s="110"/>
      <c r="J11" s="179"/>
      <c r="L11" s="152"/>
      <c r="M11" s="152"/>
      <c r="N11" s="152"/>
      <c r="O11" s="152"/>
    </row>
    <row r="12" spans="1:15" ht="15.75" thickBot="1" x14ac:dyDescent="0.3">
      <c r="A12" s="204"/>
      <c r="B12" s="94" t="s">
        <v>95</v>
      </c>
      <c r="C12" s="76"/>
      <c r="D12" s="173">
        <v>-84.451012735468396</v>
      </c>
      <c r="E12" s="173">
        <v>-85.980922386473196</v>
      </c>
      <c r="F12" s="173">
        <v>-89.068877957926702</v>
      </c>
      <c r="G12" s="173">
        <v>-91.444415761940107</v>
      </c>
      <c r="H12" s="173">
        <f t="shared" ref="H12:H16" si="1">AVERAGE(D12:G12)</f>
        <v>-87.736307210452097</v>
      </c>
      <c r="L12" s="152"/>
      <c r="M12" s="152"/>
      <c r="N12" s="152"/>
      <c r="O12" s="152"/>
    </row>
    <row r="13" spans="1:15" ht="15.75" thickBot="1" x14ac:dyDescent="0.3">
      <c r="A13" s="204"/>
      <c r="B13" s="94" t="s">
        <v>96</v>
      </c>
      <c r="C13" s="76"/>
      <c r="D13" s="173">
        <v>-2.3625398054612701</v>
      </c>
      <c r="E13" s="173">
        <v>-2.3807112069880598</v>
      </c>
      <c r="F13" s="173">
        <v>-2.28204845928455</v>
      </c>
      <c r="G13" s="173">
        <v>-2.21886819129187</v>
      </c>
      <c r="H13" s="173">
        <f t="shared" si="1"/>
        <v>-2.3110419157564372</v>
      </c>
      <c r="L13" s="152"/>
      <c r="M13" s="152"/>
      <c r="N13" s="152"/>
      <c r="O13" s="152"/>
    </row>
    <row r="14" spans="1:15" ht="15.75" thickBot="1" x14ac:dyDescent="0.3">
      <c r="A14" s="204"/>
      <c r="B14" s="94" t="s">
        <v>69</v>
      </c>
      <c r="C14" s="76"/>
      <c r="D14" s="173">
        <v>-8.80299649502218</v>
      </c>
      <c r="E14" s="173">
        <v>-9.2781522051072596</v>
      </c>
      <c r="F14" s="173">
        <v>-9.4343094497301205</v>
      </c>
      <c r="G14" s="173">
        <v>-9.5836249356903398</v>
      </c>
      <c r="H14" s="173">
        <f t="shared" si="1"/>
        <v>-9.274770771387475</v>
      </c>
      <c r="L14" s="152"/>
      <c r="M14" s="152"/>
      <c r="N14" s="152"/>
      <c r="O14" s="152"/>
    </row>
    <row r="15" spans="1:15" ht="15.75" thickBot="1" x14ac:dyDescent="0.3">
      <c r="A15" s="204"/>
      <c r="B15" s="94" t="s">
        <v>97</v>
      </c>
      <c r="C15" s="76"/>
      <c r="D15" s="173">
        <v>-5.8</v>
      </c>
      <c r="E15" s="173">
        <v>-5.8</v>
      </c>
      <c r="F15" s="173">
        <v>-5.8</v>
      </c>
      <c r="G15" s="173">
        <v>-5.8</v>
      </c>
      <c r="H15" s="173">
        <f t="shared" si="1"/>
        <v>-5.8</v>
      </c>
      <c r="J15" s="153"/>
      <c r="L15" s="152"/>
      <c r="M15" s="152"/>
      <c r="N15" s="152"/>
      <c r="O15" s="152"/>
    </row>
    <row r="16" spans="1:15" ht="15.75" thickBot="1" x14ac:dyDescent="0.3">
      <c r="A16" s="204"/>
      <c r="B16" s="94" t="s">
        <v>68</v>
      </c>
      <c r="C16" s="136"/>
      <c r="D16" s="173">
        <v>56.036143980673401</v>
      </c>
      <c r="E16" s="173">
        <v>46.210156455527297</v>
      </c>
      <c r="F16" s="173">
        <v>44.4465411215036</v>
      </c>
      <c r="G16" s="173">
        <v>45.685341261848002</v>
      </c>
      <c r="H16" s="173">
        <f t="shared" si="1"/>
        <v>48.094545704888077</v>
      </c>
      <c r="L16" s="152"/>
      <c r="M16" s="152"/>
      <c r="N16" s="152"/>
      <c r="O16" s="152"/>
    </row>
    <row r="17" spans="1:15" ht="15.75" thickBot="1" x14ac:dyDescent="0.3">
      <c r="A17" s="204"/>
      <c r="B17" s="137" t="s">
        <v>34</v>
      </c>
      <c r="C17" s="73"/>
      <c r="D17" s="172">
        <v>247.80710504854105</v>
      </c>
      <c r="E17" s="172">
        <v>255.13558227837967</v>
      </c>
      <c r="F17" s="172">
        <v>261.78675997825701</v>
      </c>
      <c r="G17" s="172">
        <v>266.39867691561602</v>
      </c>
      <c r="H17" s="184">
        <f t="shared" ref="H17:H38" si="2">AVERAGE(D17:G17)</f>
        <v>257.78203105519844</v>
      </c>
      <c r="L17" s="152"/>
      <c r="M17" s="152"/>
      <c r="N17" s="152"/>
      <c r="O17" s="152"/>
    </row>
    <row r="18" spans="1:15" ht="15.75" thickBot="1" x14ac:dyDescent="0.3">
      <c r="A18" s="204"/>
      <c r="B18" s="181" t="s">
        <v>35</v>
      </c>
      <c r="C18" s="73"/>
      <c r="D18" s="172">
        <v>84.451012735468396</v>
      </c>
      <c r="E18" s="172">
        <v>85.980922386473196</v>
      </c>
      <c r="F18" s="172">
        <v>89.068877957926702</v>
      </c>
      <c r="G18" s="172">
        <v>91.444415761940107</v>
      </c>
      <c r="H18" s="184">
        <f t="shared" si="2"/>
        <v>87.736307210452097</v>
      </c>
    </row>
    <row r="19" spans="1:15" ht="15.75" thickBot="1" x14ac:dyDescent="0.3">
      <c r="A19" s="204"/>
      <c r="B19" s="181" t="s">
        <v>98</v>
      </c>
      <c r="C19" s="73"/>
      <c r="D19" s="172">
        <v>2.3625398054612701</v>
      </c>
      <c r="E19" s="172">
        <v>2.3807112069880598</v>
      </c>
      <c r="F19" s="172">
        <v>2.28204845928455</v>
      </c>
      <c r="G19" s="172">
        <v>2.21886819129187</v>
      </c>
      <c r="H19" s="184">
        <f t="shared" si="2"/>
        <v>2.3110419157564372</v>
      </c>
    </row>
    <row r="20" spans="1:15" ht="15.75" thickBot="1" x14ac:dyDescent="0.3">
      <c r="A20" s="204"/>
      <c r="B20" s="181" t="s">
        <v>99</v>
      </c>
      <c r="C20" s="74"/>
      <c r="D20" s="172">
        <v>8.80299649502218</v>
      </c>
      <c r="E20" s="172">
        <v>9.2781522051072596</v>
      </c>
      <c r="F20" s="172">
        <v>9.4343094497301205</v>
      </c>
      <c r="G20" s="172">
        <v>9.5836249356903398</v>
      </c>
      <c r="H20" s="184">
        <f t="shared" si="2"/>
        <v>9.274770771387475</v>
      </c>
    </row>
    <row r="21" spans="1:15" ht="15.75" thickBot="1" x14ac:dyDescent="0.3">
      <c r="A21" s="204"/>
      <c r="B21" s="181" t="s">
        <v>100</v>
      </c>
      <c r="C21" s="74"/>
      <c r="D21" s="172">
        <v>5.8</v>
      </c>
      <c r="E21" s="172">
        <v>5.8</v>
      </c>
      <c r="F21" s="172">
        <v>5.8</v>
      </c>
      <c r="G21" s="172">
        <v>5.8</v>
      </c>
      <c r="H21" s="184">
        <f t="shared" si="2"/>
        <v>5.8</v>
      </c>
    </row>
    <row r="22" spans="1:15" ht="15.75" thickBot="1" x14ac:dyDescent="0.3">
      <c r="A22" s="204"/>
      <c r="B22" s="181" t="s">
        <v>101</v>
      </c>
      <c r="C22" s="74"/>
      <c r="D22" s="74">
        <v>0</v>
      </c>
      <c r="E22" s="74">
        <v>0</v>
      </c>
      <c r="F22" s="74">
        <v>0</v>
      </c>
      <c r="G22" s="74">
        <v>0</v>
      </c>
      <c r="H22" s="75">
        <f t="shared" si="2"/>
        <v>0</v>
      </c>
    </row>
    <row r="23" spans="1:15" ht="27.75" thickBot="1" x14ac:dyDescent="0.3">
      <c r="A23" s="204"/>
      <c r="B23" s="181" t="s">
        <v>36</v>
      </c>
      <c r="C23" s="74"/>
      <c r="D23" s="74">
        <v>0</v>
      </c>
      <c r="E23" s="74">
        <v>0</v>
      </c>
      <c r="F23" s="74">
        <v>0</v>
      </c>
      <c r="G23" s="74">
        <v>0</v>
      </c>
      <c r="H23" s="75">
        <f t="shared" si="2"/>
        <v>0</v>
      </c>
    </row>
    <row r="24" spans="1:15" ht="15.75" thickBot="1" x14ac:dyDescent="0.3">
      <c r="A24" s="138"/>
      <c r="B24" s="181" t="s">
        <v>102</v>
      </c>
      <c r="C24" s="74"/>
      <c r="D24" s="74">
        <v>0</v>
      </c>
      <c r="E24" s="74">
        <v>0</v>
      </c>
      <c r="F24" s="74">
        <v>0</v>
      </c>
      <c r="G24" s="74">
        <v>0</v>
      </c>
      <c r="H24" s="75">
        <f t="shared" si="2"/>
        <v>0</v>
      </c>
    </row>
    <row r="25" spans="1:15" ht="15.75" thickBot="1" x14ac:dyDescent="0.3">
      <c r="A25" s="89"/>
      <c r="B25" s="91" t="s">
        <v>46</v>
      </c>
      <c r="C25" s="92"/>
      <c r="D25" s="174">
        <f>D10+D17+D18+D19+D20+D21+D22+D23+D24</f>
        <v>640.77606405419067</v>
      </c>
      <c r="E25" s="174">
        <f t="shared" ref="E25:G25" si="3">E10+E17+E18+E19+E20+E21+E22+E23+E24</f>
        <v>656.3890312993733</v>
      </c>
      <c r="F25" s="174">
        <f t="shared" si="3"/>
        <v>670.80197842367193</v>
      </c>
      <c r="G25" s="174">
        <f t="shared" si="3"/>
        <v>676.84801078542012</v>
      </c>
      <c r="H25" s="183">
        <f t="shared" si="2"/>
        <v>661.203771140664</v>
      </c>
    </row>
    <row r="26" spans="1:15" ht="15.75" thickBot="1" x14ac:dyDescent="0.3">
      <c r="A26" s="204" t="s">
        <v>40</v>
      </c>
      <c r="B26" s="72" t="s">
        <v>38</v>
      </c>
      <c r="C26" s="74"/>
      <c r="D26" s="172">
        <f>D16</f>
        <v>56.036143980673401</v>
      </c>
      <c r="E26" s="172">
        <f t="shared" ref="E26:G26" si="4">E16</f>
        <v>46.210156455527297</v>
      </c>
      <c r="F26" s="172">
        <f t="shared" si="4"/>
        <v>44.4465411215036</v>
      </c>
      <c r="G26" s="172">
        <f t="shared" si="4"/>
        <v>45.685341261848002</v>
      </c>
      <c r="H26" s="75">
        <f t="shared" si="2"/>
        <v>48.094545704888077</v>
      </c>
    </row>
    <row r="27" spans="1:15" ht="15.75" thickBot="1" x14ac:dyDescent="0.3">
      <c r="A27" s="204"/>
      <c r="B27" s="72" t="s">
        <v>39</v>
      </c>
      <c r="C27" s="74"/>
      <c r="D27" s="74">
        <v>0</v>
      </c>
      <c r="E27" s="74">
        <v>0</v>
      </c>
      <c r="F27" s="74">
        <v>0</v>
      </c>
      <c r="G27" s="74">
        <v>0</v>
      </c>
      <c r="H27" s="75">
        <f t="shared" si="2"/>
        <v>0</v>
      </c>
    </row>
    <row r="28" spans="1:15" ht="15.75" thickBot="1" x14ac:dyDescent="0.3">
      <c r="A28" s="204"/>
      <c r="B28" s="181" t="s">
        <v>103</v>
      </c>
      <c r="C28" s="74"/>
      <c r="D28" s="74">
        <v>0</v>
      </c>
      <c r="E28" s="74">
        <v>0</v>
      </c>
      <c r="F28" s="74">
        <v>0</v>
      </c>
      <c r="G28" s="74">
        <v>0</v>
      </c>
      <c r="H28" s="75">
        <f t="shared" si="2"/>
        <v>0</v>
      </c>
    </row>
    <row r="29" spans="1:15" ht="15.75" thickBot="1" x14ac:dyDescent="0.3">
      <c r="A29" s="89"/>
      <c r="B29" s="91" t="s">
        <v>47</v>
      </c>
      <c r="C29" s="92"/>
      <c r="D29" s="174">
        <f>SUM(D26:D28)</f>
        <v>56.036143980673401</v>
      </c>
      <c r="E29" s="174">
        <f>SUM(E26:E28)</f>
        <v>46.210156455527297</v>
      </c>
      <c r="F29" s="174">
        <f>SUM(F26:F28)</f>
        <v>44.4465411215036</v>
      </c>
      <c r="G29" s="174">
        <f>SUM(G26:G28)</f>
        <v>45.685341261848002</v>
      </c>
      <c r="H29" s="183">
        <f t="shared" si="2"/>
        <v>48.094545704888077</v>
      </c>
    </row>
    <row r="30" spans="1:15" ht="15.75" thickBot="1" x14ac:dyDescent="0.3">
      <c r="A30" s="205" t="s">
        <v>42</v>
      </c>
      <c r="B30" s="168" t="s">
        <v>41</v>
      </c>
      <c r="C30" s="74"/>
      <c r="D30" s="74">
        <v>0</v>
      </c>
      <c r="E30" s="74">
        <v>0</v>
      </c>
      <c r="F30" s="74">
        <v>0</v>
      </c>
      <c r="G30" s="74">
        <v>0</v>
      </c>
      <c r="H30" s="75">
        <f t="shared" si="2"/>
        <v>0</v>
      </c>
    </row>
    <row r="31" spans="1:15" ht="15.75" thickBot="1" x14ac:dyDescent="0.3">
      <c r="A31" s="205"/>
      <c r="B31" s="181" t="s">
        <v>104</v>
      </c>
      <c r="C31" s="74"/>
      <c r="D31" s="74">
        <v>0</v>
      </c>
      <c r="E31" s="74">
        <v>0</v>
      </c>
      <c r="F31" s="74">
        <v>0</v>
      </c>
      <c r="G31" s="74">
        <v>0</v>
      </c>
      <c r="H31" s="75">
        <f t="shared" si="2"/>
        <v>0</v>
      </c>
    </row>
    <row r="32" spans="1:15" ht="15.75" thickBot="1" x14ac:dyDescent="0.3">
      <c r="A32" s="205"/>
      <c r="B32" s="137" t="s">
        <v>70</v>
      </c>
      <c r="C32" s="74"/>
      <c r="D32" s="74">
        <v>0</v>
      </c>
      <c r="E32" s="74">
        <v>0</v>
      </c>
      <c r="F32" s="74">
        <v>0</v>
      </c>
      <c r="G32" s="74">
        <v>0</v>
      </c>
      <c r="H32" s="75">
        <f t="shared" si="2"/>
        <v>0</v>
      </c>
    </row>
    <row r="33" spans="1:13" ht="15.75" thickBot="1" x14ac:dyDescent="0.3">
      <c r="A33" s="205"/>
      <c r="B33" s="140" t="s">
        <v>71</v>
      </c>
      <c r="C33" s="74"/>
      <c r="D33" s="74">
        <v>0</v>
      </c>
      <c r="E33" s="74">
        <v>0</v>
      </c>
      <c r="F33" s="74">
        <v>0</v>
      </c>
      <c r="G33" s="74">
        <v>0</v>
      </c>
      <c r="H33" s="75">
        <f t="shared" si="2"/>
        <v>0</v>
      </c>
    </row>
    <row r="34" spans="1:13" ht="15.75" thickBot="1" x14ac:dyDescent="0.3">
      <c r="A34" s="205"/>
      <c r="B34" s="181" t="s">
        <v>105</v>
      </c>
      <c r="C34" s="74"/>
      <c r="D34" s="74">
        <v>0</v>
      </c>
      <c r="E34" s="74">
        <v>0</v>
      </c>
      <c r="F34" s="74">
        <v>0</v>
      </c>
      <c r="G34" s="74">
        <v>0</v>
      </c>
      <c r="H34" s="75">
        <f t="shared" si="2"/>
        <v>0</v>
      </c>
    </row>
    <row r="35" spans="1:13" ht="15.75" thickBot="1" x14ac:dyDescent="0.3">
      <c r="A35" s="205"/>
      <c r="B35" s="181" t="s">
        <v>106</v>
      </c>
      <c r="C35" s="74"/>
      <c r="D35" s="74">
        <v>0</v>
      </c>
      <c r="E35" s="74">
        <v>0</v>
      </c>
      <c r="F35" s="74">
        <v>0</v>
      </c>
      <c r="G35" s="74">
        <v>0</v>
      </c>
      <c r="H35" s="75">
        <f t="shared" si="2"/>
        <v>0</v>
      </c>
    </row>
    <row r="36" spans="1:13" ht="15.75" thickBot="1" x14ac:dyDescent="0.3">
      <c r="A36" s="89"/>
      <c r="B36" s="91" t="s">
        <v>48</v>
      </c>
      <c r="C36" s="92"/>
      <c r="D36" s="174">
        <f>SUM(D30:D35)</f>
        <v>0</v>
      </c>
      <c r="E36" s="92">
        <f>SUM(E30:E35)</f>
        <v>0</v>
      </c>
      <c r="F36" s="92">
        <f>SUM(F30:F35)</f>
        <v>0</v>
      </c>
      <c r="G36" s="92">
        <f>SUM(G30:G35)</f>
        <v>0</v>
      </c>
      <c r="H36" s="93">
        <f t="shared" si="2"/>
        <v>0</v>
      </c>
    </row>
    <row r="37" spans="1:13" ht="15.75" thickBot="1" x14ac:dyDescent="0.3">
      <c r="A37" s="90" t="s">
        <v>45</v>
      </c>
      <c r="B37" s="103" t="s">
        <v>44</v>
      </c>
      <c r="C37" s="74"/>
      <c r="D37" s="172">
        <v>4.51323347046434</v>
      </c>
      <c r="E37" s="172">
        <v>5.04870184831604</v>
      </c>
      <c r="F37" s="172">
        <v>5.1761742218978046</v>
      </c>
      <c r="G37" s="172">
        <v>5.0999799023723549</v>
      </c>
      <c r="H37" s="184">
        <f>AVERAGE(D37:G37)</f>
        <v>4.9595223607626346</v>
      </c>
    </row>
    <row r="38" spans="1:13" ht="15.75" thickBot="1" x14ac:dyDescent="0.3">
      <c r="A38" s="89"/>
      <c r="B38" s="91" t="s">
        <v>49</v>
      </c>
      <c r="C38" s="92"/>
      <c r="D38" s="174">
        <f>D37</f>
        <v>4.51323347046434</v>
      </c>
      <c r="E38" s="174">
        <f t="shared" ref="E38" si="5">E37</f>
        <v>5.04870184831604</v>
      </c>
      <c r="F38" s="174">
        <f t="shared" ref="F38:G38" si="6">F37</f>
        <v>5.1761742218978046</v>
      </c>
      <c r="G38" s="174">
        <f t="shared" si="6"/>
        <v>5.0999799023723549</v>
      </c>
      <c r="H38" s="183">
        <f t="shared" si="2"/>
        <v>4.9595223607626346</v>
      </c>
    </row>
    <row r="39" spans="1:13" ht="15.75" thickBot="1" x14ac:dyDescent="0.3"/>
    <row r="40" spans="1:13" ht="15.75" thickBot="1" x14ac:dyDescent="0.3">
      <c r="A40" s="89"/>
      <c r="B40" s="85" t="s">
        <v>110</v>
      </c>
      <c r="C40" s="86"/>
      <c r="D40" s="175">
        <f>D25-D29+D36</f>
        <v>584.73992007351728</v>
      </c>
      <c r="E40" s="175">
        <f>E25-E29+E36</f>
        <v>610.17887484384596</v>
      </c>
      <c r="F40" s="175">
        <f>F25-F29+F36</f>
        <v>626.3554373021683</v>
      </c>
      <c r="G40" s="175">
        <f>G25-G29+G36</f>
        <v>631.16266952357216</v>
      </c>
      <c r="H40" s="175">
        <f>AVERAGE(D40:G40)</f>
        <v>613.10922543577601</v>
      </c>
      <c r="J40" s="151"/>
      <c r="K40" s="151"/>
      <c r="L40" s="151"/>
      <c r="M40" s="151"/>
    </row>
    <row r="41" spans="1:13" ht="15.75" thickBot="1" x14ac:dyDescent="0.3"/>
    <row r="42" spans="1:13" ht="41.25" thickBot="1" x14ac:dyDescent="0.3">
      <c r="B42" s="79" t="s">
        <v>50</v>
      </c>
      <c r="C42" s="80">
        <v>2021</v>
      </c>
      <c r="D42" s="81">
        <v>2022</v>
      </c>
      <c r="E42" s="82">
        <v>2023</v>
      </c>
      <c r="F42" s="82">
        <v>2024</v>
      </c>
      <c r="G42" s="82">
        <v>2025</v>
      </c>
      <c r="H42" s="82" t="s">
        <v>91</v>
      </c>
      <c r="L42" s="151"/>
    </row>
    <row r="43" spans="1:13" ht="15.75" thickBot="1" x14ac:dyDescent="0.3">
      <c r="B43" s="182" t="s">
        <v>107</v>
      </c>
      <c r="C43" s="92"/>
      <c r="D43" s="174">
        <v>412.94997787671707</v>
      </c>
      <c r="E43" s="174">
        <v>420.95428002932277</v>
      </c>
      <c r="F43" s="174">
        <v>433.55690020264296</v>
      </c>
      <c r="G43" s="174">
        <v>445.10376752476151</v>
      </c>
      <c r="H43" s="93">
        <f>AVERAGE(D43:G43)</f>
        <v>428.14123140836108</v>
      </c>
    </row>
    <row r="44" spans="1:13" ht="15.75" thickBot="1" x14ac:dyDescent="0.3">
      <c r="B44" s="95" t="s">
        <v>51</v>
      </c>
      <c r="C44" s="96"/>
      <c r="D44" s="96">
        <f>D43*7/12</f>
        <v>240.88748709475161</v>
      </c>
      <c r="E44" s="96">
        <f>E43*7/12</f>
        <v>245.55666335043827</v>
      </c>
      <c r="F44" s="96">
        <f>F43*7/12</f>
        <v>252.90819178487504</v>
      </c>
      <c r="G44" s="96">
        <f t="shared" ref="G44" si="7">G43*7/12</f>
        <v>259.64386438944422</v>
      </c>
      <c r="H44" s="97">
        <f>AVERAGE(D44:G44)</f>
        <v>249.74905165487729</v>
      </c>
    </row>
    <row r="45" spans="1:13" ht="15.75" thickBot="1" x14ac:dyDescent="0.3">
      <c r="B45" s="95" t="s">
        <v>52</v>
      </c>
      <c r="C45" s="96"/>
      <c r="D45" s="96">
        <f>D43-D44</f>
        <v>172.06249078196547</v>
      </c>
      <c r="E45" s="96">
        <f t="shared" ref="E45:G45" si="8">E43-E44</f>
        <v>175.3976166788845</v>
      </c>
      <c r="F45" s="96">
        <f t="shared" si="8"/>
        <v>180.64870841776792</v>
      </c>
      <c r="G45" s="96">
        <f t="shared" si="8"/>
        <v>185.45990313531729</v>
      </c>
      <c r="H45" s="97">
        <f t="shared" ref="H45" si="9">AVERAGE(D45:G45)</f>
        <v>178.39217975348379</v>
      </c>
    </row>
    <row r="46" spans="1:13" ht="15.75" thickBot="1" x14ac:dyDescent="0.3">
      <c r="B46" s="98" t="s">
        <v>65</v>
      </c>
      <c r="C46" s="99"/>
      <c r="D46" s="100"/>
      <c r="E46" s="100">
        <f>D6-$G$3</f>
        <v>1.6E-2</v>
      </c>
      <c r="F46" s="100">
        <f t="shared" ref="F46:G46" si="10">E6-$G$3</f>
        <v>1.2E-2</v>
      </c>
      <c r="G46" s="100">
        <f t="shared" si="10"/>
        <v>1.2999999999999999E-2</v>
      </c>
      <c r="H46" s="99"/>
    </row>
    <row r="47" spans="1:13" ht="15.75" thickBot="1" x14ac:dyDescent="0.3">
      <c r="B47" s="98" t="s">
        <v>108</v>
      </c>
      <c r="C47" s="99">
        <v>1</v>
      </c>
      <c r="D47" s="158">
        <f>C47*(1+D46)</f>
        <v>1</v>
      </c>
      <c r="E47" s="101">
        <f>D47*(1+E46)</f>
        <v>1.016</v>
      </c>
      <c r="F47" s="101">
        <f>E47*(1+F46)</f>
        <v>1.028192</v>
      </c>
      <c r="G47" s="101">
        <f>F47*(1+G46)</f>
        <v>1.0415584959999999</v>
      </c>
      <c r="H47" s="99"/>
    </row>
    <row r="48" spans="1:13" ht="15.75" thickBot="1" x14ac:dyDescent="0.3">
      <c r="B48" s="154"/>
      <c r="C48" s="155"/>
      <c r="D48" s="156"/>
      <c r="E48" s="156"/>
      <c r="F48" s="156"/>
      <c r="G48" s="156"/>
      <c r="H48" s="155"/>
    </row>
    <row r="49" spans="2:13" ht="15.75" thickBot="1" x14ac:dyDescent="0.3">
      <c r="B49" s="157" t="s">
        <v>77</v>
      </c>
      <c r="C49" s="92"/>
      <c r="D49" s="92">
        <f>D50+D51</f>
        <v>412.94997787671707</v>
      </c>
      <c r="E49" s="92">
        <f>E50+E51</f>
        <v>423.76064189618489</v>
      </c>
      <c r="F49" s="92">
        <f>F50+F51</f>
        <v>442.6962796589147</v>
      </c>
      <c r="G49" s="92">
        <f>G50+G51</f>
        <v>460.13108199223814</v>
      </c>
      <c r="H49" s="93">
        <f>AVERAGE(D49:G49)</f>
        <v>434.88449535601376</v>
      </c>
    </row>
    <row r="50" spans="2:13" ht="15.75" thickBot="1" x14ac:dyDescent="0.3">
      <c r="B50" s="95" t="s">
        <v>51</v>
      </c>
      <c r="C50" s="96"/>
      <c r="D50" s="96">
        <f>D44*C47</f>
        <v>240.88748709475161</v>
      </c>
      <c r="E50" s="96">
        <f>E44</f>
        <v>245.55666335043827</v>
      </c>
      <c r="F50" s="96">
        <f>F44*E47</f>
        <v>256.95472285343305</v>
      </c>
      <c r="G50" s="96">
        <f>G44*F47</f>
        <v>266.96374421431142</v>
      </c>
      <c r="H50" s="97">
        <f>AVERAGE(D50:G50)</f>
        <v>252.59065437823358</v>
      </c>
    </row>
    <row r="51" spans="2:13" ht="15.75" thickBot="1" x14ac:dyDescent="0.3">
      <c r="B51" s="95" t="s">
        <v>52</v>
      </c>
      <c r="C51" s="96"/>
      <c r="D51" s="96">
        <f>D45</f>
        <v>172.06249078196547</v>
      </c>
      <c r="E51" s="96">
        <f>E45*E47</f>
        <v>178.20397854574665</v>
      </c>
      <c r="F51" s="96">
        <f>F45*F47</f>
        <v>185.74155680548162</v>
      </c>
      <c r="G51" s="96">
        <f>G45*G47</f>
        <v>193.16733777792675</v>
      </c>
      <c r="H51" s="97">
        <f t="shared" ref="H51" si="11">AVERAGE(D51:G51)</f>
        <v>182.29384097778012</v>
      </c>
    </row>
    <row r="52" spans="2:13" ht="15.75" thickBot="1" x14ac:dyDescent="0.3">
      <c r="B52" s="98" t="s">
        <v>109</v>
      </c>
      <c r="C52" s="99"/>
      <c r="D52" s="100">
        <v>2.2600739578295226E-2</v>
      </c>
      <c r="E52" s="100">
        <f>D6-$G$3</f>
        <v>1.6E-2</v>
      </c>
      <c r="F52" s="100">
        <f>E6-$G$3</f>
        <v>1.2E-2</v>
      </c>
      <c r="G52" s="100">
        <f>F6-$G$3</f>
        <v>1.2999999999999999E-2</v>
      </c>
      <c r="H52" s="99"/>
    </row>
    <row r="53" spans="2:13" ht="15.75" thickBot="1" x14ac:dyDescent="0.3">
      <c r="B53" s="98" t="s">
        <v>108</v>
      </c>
      <c r="C53" s="99">
        <v>1</v>
      </c>
      <c r="D53" s="101">
        <f>C53*(1+D52)</f>
        <v>1.0226007395782952</v>
      </c>
      <c r="E53" s="101">
        <f>D53*(1+E52)</f>
        <v>1.038962351411548</v>
      </c>
      <c r="F53" s="101">
        <f>E53*(1+F52)</f>
        <v>1.0514298996284865</v>
      </c>
      <c r="G53" s="101">
        <f>F53*(1+G52)</f>
        <v>1.0650984883236567</v>
      </c>
      <c r="H53" s="99"/>
    </row>
    <row r="54" spans="2:13" ht="15.75" thickBot="1" x14ac:dyDescent="0.3">
      <c r="G54" s="102"/>
      <c r="I54" s="139"/>
      <c r="J54" s="139"/>
      <c r="K54" s="139"/>
      <c r="L54" s="139"/>
      <c r="M54" s="139"/>
    </row>
    <row r="55" spans="2:13" ht="15.75" thickBot="1" x14ac:dyDescent="0.3">
      <c r="B55" s="85" t="s">
        <v>64</v>
      </c>
      <c r="C55" s="92"/>
      <c r="D55" s="86">
        <f>D56+D57</f>
        <v>416.8387174220731</v>
      </c>
      <c r="E55" s="86">
        <f>E56+E57</f>
        <v>433.33794580721184</v>
      </c>
      <c r="F55" s="86">
        <f>F56+F57</f>
        <v>452.70154298776595</v>
      </c>
      <c r="G55" s="86">
        <f>G56+G57</f>
        <v>470.53038474822392</v>
      </c>
      <c r="H55" s="87">
        <f>AVERAGE(D55:G55)</f>
        <v>443.35214774131867</v>
      </c>
      <c r="I55" s="139"/>
      <c r="J55" s="139"/>
      <c r="K55" s="139"/>
      <c r="L55" s="139"/>
      <c r="M55" s="139"/>
    </row>
    <row r="56" spans="2:13" ht="23.25" customHeight="1" thickBot="1" x14ac:dyDescent="0.3">
      <c r="B56" s="111" t="s">
        <v>51</v>
      </c>
      <c r="C56" s="96"/>
      <c r="D56" s="112">
        <f>D44*C53</f>
        <v>240.88748709475161</v>
      </c>
      <c r="E56" s="112">
        <f>E44*D53</f>
        <v>251.10642555053664</v>
      </c>
      <c r="F56" s="112">
        <f>F44*E53</f>
        <v>262.76208962805651</v>
      </c>
      <c r="G56" s="112">
        <f>G44*F53</f>
        <v>272.99732227414569</v>
      </c>
      <c r="H56" s="113">
        <f>AVERAGE(D56:G56)</f>
        <v>256.93833113687259</v>
      </c>
    </row>
    <row r="57" spans="2:13" ht="15.75" thickBot="1" x14ac:dyDescent="0.3">
      <c r="B57" s="111" t="s">
        <v>52</v>
      </c>
      <c r="C57" s="96"/>
      <c r="D57" s="112">
        <f>D45*D53</f>
        <v>175.9512303273215</v>
      </c>
      <c r="E57" s="112">
        <f>E45*E53</f>
        <v>182.2315202566752</v>
      </c>
      <c r="F57" s="112">
        <f>F45*F53</f>
        <v>189.93945335970946</v>
      </c>
      <c r="G57" s="112">
        <f>G45*G53</f>
        <v>197.53306247407826</v>
      </c>
      <c r="H57" s="113">
        <f t="shared" ref="H57" si="12">AVERAGE(D57:G57)</f>
        <v>186.41381660444611</v>
      </c>
    </row>
    <row r="58" spans="2:13" x14ac:dyDescent="0.25">
      <c r="C58" s="110"/>
      <c r="D58" s="110"/>
      <c r="E58" s="110"/>
      <c r="F58" s="110"/>
      <c r="G58" s="110"/>
      <c r="H58" s="110"/>
    </row>
    <row r="59" spans="2:13" x14ac:dyDescent="0.25">
      <c r="C59" s="110"/>
      <c r="D59" s="110"/>
      <c r="E59" s="151"/>
      <c r="F59" s="151"/>
      <c r="G59" s="151"/>
    </row>
  </sheetData>
  <mergeCells count="6">
    <mergeCell ref="C2:D2"/>
    <mergeCell ref="A6:A7"/>
    <mergeCell ref="A10:A23"/>
    <mergeCell ref="A26:A28"/>
    <mergeCell ref="A30:A35"/>
    <mergeCell ref="D3:F3"/>
  </mergeCells>
  <pageMargins left="0.7" right="0.7" top="0.75" bottom="0.75" header="0.3" footer="0.3"/>
  <pageSetup paperSize="9" scale="50" orientation="landscape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</sheetPr>
  <dimension ref="A2:K80"/>
  <sheetViews>
    <sheetView zoomScale="85" zoomScaleNormal="85" workbookViewId="0">
      <selection activeCell="A8" sqref="A8:XFD8"/>
    </sheetView>
  </sheetViews>
  <sheetFormatPr baseColWidth="10" defaultRowHeight="15" x14ac:dyDescent="0.25"/>
  <cols>
    <col min="2" max="2" width="12.28515625" customWidth="1"/>
    <col min="3" max="3" width="13.28515625" customWidth="1"/>
    <col min="4" max="4" width="27.7109375" customWidth="1"/>
    <col min="5" max="5" width="2.5703125" customWidth="1"/>
    <col min="6" max="6" width="26.5703125" customWidth="1"/>
    <col min="11" max="11" width="10" customWidth="1"/>
  </cols>
  <sheetData>
    <row r="2" spans="1:11" ht="15.75" x14ac:dyDescent="0.3">
      <c r="A2" s="43" t="s">
        <v>20</v>
      </c>
      <c r="B2" s="50"/>
      <c r="C2" s="47"/>
      <c r="D2" s="54"/>
      <c r="E2" s="60"/>
      <c r="F2" s="60"/>
      <c r="G2" s="60"/>
    </row>
    <row r="3" spans="1:11" ht="15.75" x14ac:dyDescent="0.3">
      <c r="A3" s="41" t="s">
        <v>19</v>
      </c>
      <c r="B3" s="49"/>
      <c r="C3" s="46"/>
      <c r="D3" s="53"/>
    </row>
    <row r="4" spans="1:11" ht="15.75" x14ac:dyDescent="0.3">
      <c r="A4" s="42" t="s">
        <v>62</v>
      </c>
      <c r="B4" s="52"/>
      <c r="C4" s="48"/>
      <c r="D4" s="55"/>
    </row>
    <row r="5" spans="1:11" ht="15.75" thickBot="1" x14ac:dyDescent="0.3"/>
    <row r="6" spans="1:11" ht="27.75" customHeight="1" thickBot="1" x14ac:dyDescent="0.3">
      <c r="A6" s="56"/>
      <c r="B6" s="208" t="s">
        <v>21</v>
      </c>
      <c r="C6" s="209"/>
      <c r="D6" s="210"/>
      <c r="F6" s="62" t="s">
        <v>22</v>
      </c>
      <c r="G6" s="80">
        <v>2021</v>
      </c>
      <c r="H6" s="81">
        <v>2022</v>
      </c>
      <c r="I6" s="80">
        <v>2023</v>
      </c>
      <c r="J6" s="81">
        <v>2024</v>
      </c>
      <c r="K6" s="80">
        <v>2025</v>
      </c>
    </row>
    <row r="7" spans="1:11" ht="28.5" customHeight="1" thickBot="1" x14ac:dyDescent="0.3">
      <c r="A7" s="56"/>
      <c r="B7" s="211" t="s">
        <v>26</v>
      </c>
      <c r="C7" s="212"/>
      <c r="D7" s="213"/>
      <c r="F7" s="190" t="s">
        <v>28</v>
      </c>
      <c r="G7" s="191">
        <f>AVERAGE(D57:D68)</f>
        <v>105.59916666666668</v>
      </c>
      <c r="H7" s="191">
        <f>AVERAGE(D45:D56)</f>
        <v>111.24333333333334</v>
      </c>
      <c r="I7" s="117">
        <f>AVERAGE(D33:D44)</f>
        <v>114.78104000000002</v>
      </c>
      <c r="J7" s="117">
        <f>AVERAGE(D21:D32)</f>
        <v>116.27319351999996</v>
      </c>
      <c r="K7" s="117">
        <f>AVERAGE(D9:D20)</f>
        <v>117.66847184224001</v>
      </c>
    </row>
    <row r="8" spans="1:11" ht="27.75" thickBot="1" x14ac:dyDescent="0.3">
      <c r="A8" s="56"/>
      <c r="B8" s="63" t="s">
        <v>23</v>
      </c>
      <c r="C8" s="63" t="s">
        <v>24</v>
      </c>
      <c r="D8" s="64" t="s">
        <v>25</v>
      </c>
      <c r="F8" s="192" t="s">
        <v>27</v>
      </c>
      <c r="G8" s="193">
        <f>G7/AVERAGE(D69:D80)-1</f>
        <v>1.5539349254688251E-2</v>
      </c>
      <c r="H8" s="193">
        <f>H7/G7-1</f>
        <v>5.3448969767753818E-2</v>
      </c>
      <c r="I8" s="118">
        <f>I7/H7-1</f>
        <v>3.1801516195727242E-2</v>
      </c>
      <c r="J8" s="118">
        <f t="shared" ref="J8:K8" si="0">J7/I7-1</f>
        <v>1.2999999999999456E-2</v>
      </c>
      <c r="K8" s="118">
        <f t="shared" si="0"/>
        <v>1.2000000000000455E-2</v>
      </c>
    </row>
    <row r="9" spans="1:11" ht="15" customHeight="1" thickBot="1" x14ac:dyDescent="0.3">
      <c r="A9" s="56"/>
      <c r="B9" s="185">
        <v>2025</v>
      </c>
      <c r="C9" s="186">
        <v>12</v>
      </c>
      <c r="D9" s="57">
        <v>117.66847184224</v>
      </c>
      <c r="F9" s="61" t="s">
        <v>111</v>
      </c>
      <c r="G9" s="70">
        <f>1*(1+G8)</f>
        <v>1.0155393492546883</v>
      </c>
      <c r="H9" s="70">
        <f>G9*(1+H8)</f>
        <v>1.0698188812309666</v>
      </c>
      <c r="I9" s="194">
        <f>H9*(1+I8)</f>
        <v>1.1038407437089279</v>
      </c>
      <c r="J9" s="194">
        <f>I9*(1+J8)</f>
        <v>1.1181906733771434</v>
      </c>
      <c r="K9" s="194">
        <f>J9*(1+K8)</f>
        <v>1.1316089614576696</v>
      </c>
    </row>
    <row r="10" spans="1:11" ht="15" customHeight="1" x14ac:dyDescent="0.25">
      <c r="A10" s="56"/>
      <c r="B10" s="187">
        <v>2025</v>
      </c>
      <c r="C10" s="188">
        <v>11</v>
      </c>
      <c r="D10" s="58">
        <v>117.66847184224</v>
      </c>
    </row>
    <row r="11" spans="1:11" x14ac:dyDescent="0.25">
      <c r="A11" s="56"/>
      <c r="B11" s="187">
        <v>2025</v>
      </c>
      <c r="C11" s="188">
        <v>10</v>
      </c>
      <c r="D11" s="58">
        <v>117.66847184224</v>
      </c>
    </row>
    <row r="12" spans="1:11" x14ac:dyDescent="0.25">
      <c r="A12" s="56"/>
      <c r="B12" s="187">
        <v>2025</v>
      </c>
      <c r="C12" s="188">
        <v>9</v>
      </c>
      <c r="D12" s="58">
        <v>117.66847184224</v>
      </c>
    </row>
    <row r="13" spans="1:11" x14ac:dyDescent="0.25">
      <c r="A13" s="56"/>
      <c r="B13" s="187">
        <v>2025</v>
      </c>
      <c r="C13" s="188">
        <v>8</v>
      </c>
      <c r="D13" s="58">
        <v>117.66847184224</v>
      </c>
    </row>
    <row r="14" spans="1:11" x14ac:dyDescent="0.25">
      <c r="A14" s="56"/>
      <c r="B14" s="187">
        <v>2025</v>
      </c>
      <c r="C14" s="188">
        <v>7</v>
      </c>
      <c r="D14" s="58">
        <v>117.66847184224</v>
      </c>
    </row>
    <row r="15" spans="1:11" x14ac:dyDescent="0.25">
      <c r="A15" s="56"/>
      <c r="B15" s="187">
        <v>2025</v>
      </c>
      <c r="C15" s="188">
        <v>6</v>
      </c>
      <c r="D15" s="58">
        <v>117.66847184224</v>
      </c>
    </row>
    <row r="16" spans="1:11" x14ac:dyDescent="0.25">
      <c r="A16" s="56"/>
      <c r="B16" s="187">
        <v>2025</v>
      </c>
      <c r="C16" s="188">
        <v>5</v>
      </c>
      <c r="D16" s="58">
        <v>117.66847184224</v>
      </c>
    </row>
    <row r="17" spans="1:4" x14ac:dyDescent="0.25">
      <c r="A17" s="56"/>
      <c r="B17" s="187">
        <v>2025</v>
      </c>
      <c r="C17" s="188">
        <v>4</v>
      </c>
      <c r="D17" s="58">
        <v>117.66847184224</v>
      </c>
    </row>
    <row r="18" spans="1:4" x14ac:dyDescent="0.25">
      <c r="A18" s="56"/>
      <c r="B18" s="187">
        <v>2025</v>
      </c>
      <c r="C18" s="188">
        <v>3</v>
      </c>
      <c r="D18" s="58">
        <v>117.66847184224</v>
      </c>
    </row>
    <row r="19" spans="1:4" x14ac:dyDescent="0.25">
      <c r="A19" s="56"/>
      <c r="B19" s="187">
        <v>2025</v>
      </c>
      <c r="C19" s="188">
        <v>2</v>
      </c>
      <c r="D19" s="58">
        <v>117.66847184224</v>
      </c>
    </row>
    <row r="20" spans="1:4" ht="15.75" thickBot="1" x14ac:dyDescent="0.3">
      <c r="A20" s="56"/>
      <c r="B20" s="189">
        <v>2025</v>
      </c>
      <c r="C20" s="177">
        <v>1</v>
      </c>
      <c r="D20" s="59">
        <v>117.66847184224</v>
      </c>
    </row>
    <row r="21" spans="1:4" x14ac:dyDescent="0.25">
      <c r="A21" s="56"/>
      <c r="B21" s="185">
        <v>2024</v>
      </c>
      <c r="C21" s="186">
        <v>12</v>
      </c>
      <c r="D21" s="57">
        <v>116.27319351999999</v>
      </c>
    </row>
    <row r="22" spans="1:4" x14ac:dyDescent="0.25">
      <c r="A22" s="56"/>
      <c r="B22" s="187">
        <v>2024</v>
      </c>
      <c r="C22" s="188">
        <v>11</v>
      </c>
      <c r="D22" s="58">
        <v>116.27319351999999</v>
      </c>
    </row>
    <row r="23" spans="1:4" x14ac:dyDescent="0.25">
      <c r="B23" s="187">
        <v>2024</v>
      </c>
      <c r="C23" s="188">
        <v>10</v>
      </c>
      <c r="D23" s="58">
        <v>116.27319351999999</v>
      </c>
    </row>
    <row r="24" spans="1:4" x14ac:dyDescent="0.25">
      <c r="B24" s="187">
        <v>2024</v>
      </c>
      <c r="C24" s="188">
        <v>9</v>
      </c>
      <c r="D24" s="58">
        <v>116.27319351999999</v>
      </c>
    </row>
    <row r="25" spans="1:4" x14ac:dyDescent="0.25">
      <c r="B25" s="187">
        <v>2024</v>
      </c>
      <c r="C25" s="188">
        <v>8</v>
      </c>
      <c r="D25" s="58">
        <v>116.27319351999999</v>
      </c>
    </row>
    <row r="26" spans="1:4" x14ac:dyDescent="0.25">
      <c r="B26" s="187">
        <v>2024</v>
      </c>
      <c r="C26" s="188">
        <v>7</v>
      </c>
      <c r="D26" s="58">
        <v>116.27319351999999</v>
      </c>
    </row>
    <row r="27" spans="1:4" x14ac:dyDescent="0.25">
      <c r="B27" s="187">
        <v>2024</v>
      </c>
      <c r="C27" s="188">
        <v>6</v>
      </c>
      <c r="D27" s="58">
        <v>116.27319351999999</v>
      </c>
    </row>
    <row r="28" spans="1:4" x14ac:dyDescent="0.25">
      <c r="B28" s="187">
        <v>2024</v>
      </c>
      <c r="C28" s="188">
        <v>5</v>
      </c>
      <c r="D28" s="58">
        <v>116.27319351999999</v>
      </c>
    </row>
    <row r="29" spans="1:4" x14ac:dyDescent="0.25">
      <c r="B29" s="187">
        <v>2024</v>
      </c>
      <c r="C29" s="188">
        <v>4</v>
      </c>
      <c r="D29" s="58">
        <v>116.27319351999999</v>
      </c>
    </row>
    <row r="30" spans="1:4" x14ac:dyDescent="0.25">
      <c r="B30" s="187">
        <v>2024</v>
      </c>
      <c r="C30" s="188">
        <v>3</v>
      </c>
      <c r="D30" s="58">
        <v>116.27319351999999</v>
      </c>
    </row>
    <row r="31" spans="1:4" x14ac:dyDescent="0.25">
      <c r="B31" s="187">
        <v>2024</v>
      </c>
      <c r="C31" s="188">
        <v>2</v>
      </c>
      <c r="D31" s="58">
        <v>116.27319351999999</v>
      </c>
    </row>
    <row r="32" spans="1:4" ht="15.75" thickBot="1" x14ac:dyDescent="0.3">
      <c r="B32" s="189">
        <v>2024</v>
      </c>
      <c r="C32" s="177">
        <v>1</v>
      </c>
      <c r="D32" s="59">
        <v>116.27319351999999</v>
      </c>
    </row>
    <row r="33" spans="2:4" x14ac:dyDescent="0.25">
      <c r="B33" s="185">
        <v>2023</v>
      </c>
      <c r="C33" s="186">
        <v>12</v>
      </c>
      <c r="D33" s="57">
        <v>114.78104</v>
      </c>
    </row>
    <row r="34" spans="2:4" x14ac:dyDescent="0.25">
      <c r="B34" s="187">
        <v>2023</v>
      </c>
      <c r="C34" s="188">
        <v>11</v>
      </c>
      <c r="D34" s="58">
        <v>114.78104</v>
      </c>
    </row>
    <row r="35" spans="2:4" x14ac:dyDescent="0.25">
      <c r="B35" s="187">
        <v>2023</v>
      </c>
      <c r="C35" s="188">
        <v>10</v>
      </c>
      <c r="D35" s="58">
        <v>114.78104</v>
      </c>
    </row>
    <row r="36" spans="2:4" x14ac:dyDescent="0.25">
      <c r="B36" s="187">
        <v>2023</v>
      </c>
      <c r="C36" s="188">
        <v>9</v>
      </c>
      <c r="D36" s="58">
        <v>114.78104</v>
      </c>
    </row>
    <row r="37" spans="2:4" x14ac:dyDescent="0.25">
      <c r="B37" s="187">
        <v>2023</v>
      </c>
      <c r="C37" s="188">
        <v>8</v>
      </c>
      <c r="D37" s="58">
        <v>114.78104</v>
      </c>
    </row>
    <row r="38" spans="2:4" x14ac:dyDescent="0.25">
      <c r="B38" s="187">
        <v>2023</v>
      </c>
      <c r="C38" s="188">
        <v>7</v>
      </c>
      <c r="D38" s="58">
        <v>114.78104</v>
      </c>
    </row>
    <row r="39" spans="2:4" x14ac:dyDescent="0.25">
      <c r="B39" s="187">
        <v>2023</v>
      </c>
      <c r="C39" s="188">
        <v>6</v>
      </c>
      <c r="D39" s="58">
        <v>114.78104</v>
      </c>
    </row>
    <row r="40" spans="2:4" x14ac:dyDescent="0.25">
      <c r="B40" s="187">
        <v>2023</v>
      </c>
      <c r="C40" s="188">
        <v>5</v>
      </c>
      <c r="D40" s="58">
        <v>114.78104</v>
      </c>
    </row>
    <row r="41" spans="2:4" x14ac:dyDescent="0.25">
      <c r="B41" s="187">
        <v>2023</v>
      </c>
      <c r="C41" s="188">
        <v>4</v>
      </c>
      <c r="D41" s="58">
        <v>114.78104</v>
      </c>
    </row>
    <row r="42" spans="2:4" x14ac:dyDescent="0.25">
      <c r="B42" s="187">
        <v>2023</v>
      </c>
      <c r="C42" s="188">
        <v>3</v>
      </c>
      <c r="D42" s="58">
        <v>114.78104</v>
      </c>
    </row>
    <row r="43" spans="2:4" x14ac:dyDescent="0.25">
      <c r="B43" s="187">
        <v>2023</v>
      </c>
      <c r="C43" s="188">
        <v>2</v>
      </c>
      <c r="D43" s="58">
        <v>114.78104</v>
      </c>
    </row>
    <row r="44" spans="2:4" ht="15.75" thickBot="1" x14ac:dyDescent="0.3">
      <c r="B44" s="189">
        <v>2023</v>
      </c>
      <c r="C44" s="177">
        <v>1</v>
      </c>
      <c r="D44" s="59">
        <v>114.78104</v>
      </c>
    </row>
    <row r="45" spans="2:4" x14ac:dyDescent="0.25">
      <c r="B45" s="185">
        <v>2022</v>
      </c>
      <c r="C45" s="186">
        <v>12</v>
      </c>
      <c r="D45" s="186">
        <v>113.42</v>
      </c>
    </row>
    <row r="46" spans="2:4" x14ac:dyDescent="0.25">
      <c r="B46" s="187">
        <v>2022</v>
      </c>
      <c r="C46" s="188">
        <v>11</v>
      </c>
      <c r="D46" s="176">
        <v>113.53</v>
      </c>
    </row>
    <row r="47" spans="2:4" x14ac:dyDescent="0.25">
      <c r="B47" s="187">
        <v>2022</v>
      </c>
      <c r="C47" s="188">
        <v>10</v>
      </c>
      <c r="D47" s="176">
        <v>113.16</v>
      </c>
    </row>
    <row r="48" spans="2:4" x14ac:dyDescent="0.25">
      <c r="B48" s="187">
        <v>2022</v>
      </c>
      <c r="C48" s="188">
        <v>9</v>
      </c>
      <c r="D48" s="176">
        <v>111.99</v>
      </c>
    </row>
    <row r="49" spans="2:4" x14ac:dyDescent="0.25">
      <c r="B49" s="187">
        <v>2022</v>
      </c>
      <c r="C49" s="188">
        <v>8</v>
      </c>
      <c r="D49" s="176">
        <v>112.63</v>
      </c>
    </row>
    <row r="50" spans="2:4" x14ac:dyDescent="0.25">
      <c r="B50" s="187">
        <v>2022</v>
      </c>
      <c r="C50" s="188">
        <v>7</v>
      </c>
      <c r="D50" s="176">
        <v>112.11</v>
      </c>
    </row>
    <row r="51" spans="2:4" x14ac:dyDescent="0.25">
      <c r="B51" s="187">
        <v>2022</v>
      </c>
      <c r="C51" s="188">
        <v>6</v>
      </c>
      <c r="D51" s="176">
        <v>111.8</v>
      </c>
    </row>
    <row r="52" spans="2:4" x14ac:dyDescent="0.25">
      <c r="B52" s="187">
        <v>2022</v>
      </c>
      <c r="C52" s="188">
        <v>5</v>
      </c>
      <c r="D52" s="176">
        <v>110.95</v>
      </c>
    </row>
    <row r="53" spans="2:4" x14ac:dyDescent="0.25">
      <c r="B53" s="187">
        <v>2022</v>
      </c>
      <c r="C53" s="188">
        <v>4</v>
      </c>
      <c r="D53" s="176">
        <v>110.19</v>
      </c>
    </row>
    <row r="54" spans="2:4" x14ac:dyDescent="0.25">
      <c r="B54" s="187">
        <v>2022</v>
      </c>
      <c r="C54" s="188">
        <v>3</v>
      </c>
      <c r="D54" s="176">
        <v>109.7</v>
      </c>
    </row>
    <row r="55" spans="2:4" x14ac:dyDescent="0.25">
      <c r="B55" s="187">
        <v>2022</v>
      </c>
      <c r="C55" s="188">
        <v>2</v>
      </c>
      <c r="D55" s="176">
        <v>108.14</v>
      </c>
    </row>
    <row r="56" spans="2:4" ht="15.75" thickBot="1" x14ac:dyDescent="0.3">
      <c r="B56" s="189">
        <v>2022</v>
      </c>
      <c r="C56" s="177">
        <v>1</v>
      </c>
      <c r="D56" s="176">
        <v>107.3</v>
      </c>
    </row>
    <row r="57" spans="2:4" x14ac:dyDescent="0.25">
      <c r="B57" s="185">
        <v>2021</v>
      </c>
      <c r="C57" s="186">
        <v>12</v>
      </c>
      <c r="D57" s="186">
        <v>107.03</v>
      </c>
    </row>
    <row r="58" spans="2:4" x14ac:dyDescent="0.25">
      <c r="B58" s="187">
        <v>2021</v>
      </c>
      <c r="C58" s="188">
        <v>11</v>
      </c>
      <c r="D58" s="176">
        <v>106.82</v>
      </c>
    </row>
    <row r="59" spans="2:4" x14ac:dyDescent="0.25">
      <c r="B59" s="187">
        <v>2021</v>
      </c>
      <c r="C59" s="188">
        <v>10</v>
      </c>
      <c r="D59" s="176">
        <v>106.42</v>
      </c>
    </row>
    <row r="60" spans="2:4" x14ac:dyDescent="0.25">
      <c r="B60" s="187">
        <v>2021</v>
      </c>
      <c r="C60" s="188">
        <v>9</v>
      </c>
      <c r="D60" s="176">
        <v>105.97</v>
      </c>
    </row>
    <row r="61" spans="2:4" x14ac:dyDescent="0.25">
      <c r="B61" s="187">
        <v>2021</v>
      </c>
      <c r="C61" s="188">
        <v>8</v>
      </c>
      <c r="D61" s="176">
        <v>106.21</v>
      </c>
    </row>
    <row r="62" spans="2:4" x14ac:dyDescent="0.25">
      <c r="B62" s="187">
        <v>2021</v>
      </c>
      <c r="C62" s="188">
        <v>7</v>
      </c>
      <c r="D62" s="176">
        <v>105.55</v>
      </c>
    </row>
    <row r="63" spans="2:4" x14ac:dyDescent="0.25">
      <c r="B63" s="187">
        <v>2021</v>
      </c>
      <c r="C63" s="188">
        <v>6</v>
      </c>
      <c r="D63" s="176">
        <v>105.48</v>
      </c>
    </row>
    <row r="64" spans="2:4" x14ac:dyDescent="0.25">
      <c r="B64" s="187">
        <v>2021</v>
      </c>
      <c r="C64" s="188">
        <v>5</v>
      </c>
      <c r="D64" s="176">
        <v>105.34</v>
      </c>
    </row>
    <row r="65" spans="2:4" x14ac:dyDescent="0.25">
      <c r="B65" s="187">
        <v>2021</v>
      </c>
      <c r="C65" s="188">
        <v>4</v>
      </c>
      <c r="D65" s="176">
        <v>105</v>
      </c>
    </row>
    <row r="66" spans="2:4" x14ac:dyDescent="0.25">
      <c r="B66" s="187">
        <v>2021</v>
      </c>
      <c r="C66" s="188">
        <v>3</v>
      </c>
      <c r="D66" s="176">
        <v>104.89</v>
      </c>
    </row>
    <row r="67" spans="2:4" x14ac:dyDescent="0.25">
      <c r="B67" s="187">
        <v>2021</v>
      </c>
      <c r="C67" s="188">
        <v>2</v>
      </c>
      <c r="D67" s="176">
        <v>104.24</v>
      </c>
    </row>
    <row r="68" spans="2:4" ht="15.75" thickBot="1" x14ac:dyDescent="0.3">
      <c r="B68" s="189">
        <v>2021</v>
      </c>
      <c r="C68" s="177">
        <v>1</v>
      </c>
      <c r="D68" s="176">
        <v>104.24</v>
      </c>
    </row>
    <row r="69" spans="2:4" x14ac:dyDescent="0.25">
      <c r="B69" s="185">
        <v>2020</v>
      </c>
      <c r="C69" s="186">
        <v>12</v>
      </c>
      <c r="D69" s="186">
        <v>104.09</v>
      </c>
    </row>
    <row r="70" spans="2:4" x14ac:dyDescent="0.25">
      <c r="B70" s="187">
        <v>2020</v>
      </c>
      <c r="C70" s="188">
        <v>11</v>
      </c>
      <c r="D70" s="188">
        <v>103.86</v>
      </c>
    </row>
    <row r="71" spans="2:4" x14ac:dyDescent="0.25">
      <c r="B71" s="187">
        <v>2020</v>
      </c>
      <c r="C71" s="188">
        <v>10</v>
      </c>
      <c r="D71" s="188">
        <v>103.75</v>
      </c>
    </row>
    <row r="72" spans="2:4" x14ac:dyDescent="0.25">
      <c r="B72" s="187">
        <v>2020</v>
      </c>
      <c r="C72" s="188">
        <v>9</v>
      </c>
      <c r="D72" s="188">
        <v>103.8</v>
      </c>
    </row>
    <row r="73" spans="2:4" x14ac:dyDescent="0.25">
      <c r="B73" s="187">
        <v>2020</v>
      </c>
      <c r="C73" s="188">
        <v>8</v>
      </c>
      <c r="D73" s="188">
        <v>104.34</v>
      </c>
    </row>
    <row r="74" spans="2:4" x14ac:dyDescent="0.25">
      <c r="B74" s="187">
        <v>2020</v>
      </c>
      <c r="C74" s="188">
        <v>7</v>
      </c>
      <c r="D74" s="188">
        <v>104.44</v>
      </c>
    </row>
    <row r="75" spans="2:4" x14ac:dyDescent="0.25">
      <c r="B75" s="187">
        <v>2020</v>
      </c>
      <c r="C75" s="188">
        <v>6</v>
      </c>
      <c r="D75" s="188">
        <v>104.04</v>
      </c>
    </row>
    <row r="76" spans="2:4" x14ac:dyDescent="0.25">
      <c r="B76" s="187">
        <v>2020</v>
      </c>
      <c r="C76" s="188">
        <v>5</v>
      </c>
      <c r="D76" s="188">
        <v>103.95</v>
      </c>
    </row>
    <row r="77" spans="2:4" x14ac:dyDescent="0.25">
      <c r="B77" s="187">
        <v>2020</v>
      </c>
      <c r="C77" s="188">
        <v>4</v>
      </c>
      <c r="D77" s="188">
        <v>103.81</v>
      </c>
    </row>
    <row r="78" spans="2:4" x14ac:dyDescent="0.25">
      <c r="B78" s="187">
        <v>2020</v>
      </c>
      <c r="C78" s="188">
        <v>3</v>
      </c>
      <c r="D78" s="188">
        <v>103.85</v>
      </c>
    </row>
    <row r="79" spans="2:4" x14ac:dyDescent="0.25">
      <c r="B79" s="187">
        <v>2020</v>
      </c>
      <c r="C79" s="188">
        <v>2</v>
      </c>
      <c r="D79" s="188">
        <v>103.93</v>
      </c>
    </row>
    <row r="80" spans="2:4" ht="15.75" thickBot="1" x14ac:dyDescent="0.3">
      <c r="B80" s="189">
        <v>2020</v>
      </c>
      <c r="C80" s="177">
        <v>1</v>
      </c>
      <c r="D80" s="177">
        <v>103.94</v>
      </c>
    </row>
  </sheetData>
  <mergeCells count="2">
    <mergeCell ref="B6:D6"/>
    <mergeCell ref="B7:D7"/>
  </mergeCells>
  <hyperlinks>
    <hyperlink ref="D8" r:id="rId1" xr:uid="{00000000-0004-0000-0200-000000000000}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6"/>
  </sheetPr>
  <dimension ref="A1:J29"/>
  <sheetViews>
    <sheetView zoomScale="85" zoomScaleNormal="85" workbookViewId="0">
      <selection activeCell="C20" sqref="C20"/>
    </sheetView>
  </sheetViews>
  <sheetFormatPr baseColWidth="10" defaultRowHeight="15" x14ac:dyDescent="0.25"/>
  <cols>
    <col min="1" max="1" width="7" customWidth="1"/>
    <col min="2" max="2" width="71.7109375" customWidth="1"/>
  </cols>
  <sheetData>
    <row r="1" spans="1:10" ht="15.75" x14ac:dyDescent="0.3">
      <c r="B1" s="43" t="s">
        <v>20</v>
      </c>
      <c r="C1" s="50"/>
      <c r="D1" s="47"/>
      <c r="E1" s="54"/>
    </row>
    <row r="2" spans="1:10" ht="15.75" x14ac:dyDescent="0.3">
      <c r="B2" s="41" t="s">
        <v>19</v>
      </c>
      <c r="C2" s="51"/>
      <c r="D2" s="44"/>
      <c r="E2" s="45"/>
    </row>
    <row r="3" spans="1:10" ht="15.75" x14ac:dyDescent="0.3">
      <c r="B3" s="42" t="s">
        <v>62</v>
      </c>
      <c r="C3" s="52"/>
      <c r="D3" s="48"/>
      <c r="E3" s="55"/>
    </row>
    <row r="4" spans="1:10" ht="15.75" thickBot="1" x14ac:dyDescent="0.3"/>
    <row r="5" spans="1:10" ht="15.75" thickBot="1" x14ac:dyDescent="0.3">
      <c r="A5" s="83"/>
      <c r="B5" s="79" t="s">
        <v>54</v>
      </c>
      <c r="C5" s="80">
        <v>2022</v>
      </c>
      <c r="D5" s="81">
        <v>2023</v>
      </c>
      <c r="E5" s="82">
        <v>2024</v>
      </c>
      <c r="F5" s="104">
        <v>2025</v>
      </c>
      <c r="G5" s="105"/>
    </row>
    <row r="6" spans="1:10" ht="15.75" thickBot="1" x14ac:dyDescent="0.3">
      <c r="A6" s="214" t="s">
        <v>53</v>
      </c>
      <c r="B6" s="137" t="s">
        <v>34</v>
      </c>
      <c r="C6" s="184">
        <v>264.79899999999998</v>
      </c>
      <c r="D6" s="195">
        <f>'Equilibre prévisionnel'!E17</f>
        <v>255.13558227837967</v>
      </c>
      <c r="E6" s="195">
        <f>'Equilibre prévisionnel'!F17</f>
        <v>261.78675997825701</v>
      </c>
      <c r="F6" s="195">
        <f>'Equilibre prévisionnel'!G17</f>
        <v>266.39867691561602</v>
      </c>
    </row>
    <row r="7" spans="1:10" ht="15.75" thickBot="1" x14ac:dyDescent="0.3">
      <c r="A7" s="214"/>
      <c r="B7" s="181" t="s">
        <v>35</v>
      </c>
      <c r="C7" s="184">
        <v>94.123941860000002</v>
      </c>
      <c r="D7" s="195">
        <f>'Equilibre prévisionnel'!E18</f>
        <v>85.980922386473196</v>
      </c>
      <c r="E7" s="195">
        <f>'Equilibre prévisionnel'!F18</f>
        <v>89.068877957926702</v>
      </c>
      <c r="F7" s="195">
        <f>'Equilibre prévisionnel'!G18</f>
        <v>91.444415761940107</v>
      </c>
    </row>
    <row r="8" spans="1:10" ht="15.75" thickBot="1" x14ac:dyDescent="0.3">
      <c r="A8" s="214"/>
      <c r="B8" s="181" t="s">
        <v>98</v>
      </c>
      <c r="C8" s="184">
        <v>3.14985216</v>
      </c>
      <c r="D8" s="195">
        <f>'Equilibre prévisionnel'!E19</f>
        <v>2.3807112069880598</v>
      </c>
      <c r="E8" s="195">
        <f>'Equilibre prévisionnel'!F19</f>
        <v>2.28204845928455</v>
      </c>
      <c r="F8" s="195">
        <f>'Equilibre prévisionnel'!G19</f>
        <v>2.21886819129187</v>
      </c>
    </row>
    <row r="9" spans="1:10" ht="15.75" thickBot="1" x14ac:dyDescent="0.3">
      <c r="A9" s="214"/>
      <c r="B9" s="181" t="s">
        <v>99</v>
      </c>
      <c r="C9" s="184">
        <v>9.0496628700000006</v>
      </c>
      <c r="D9" s="195">
        <f>'Equilibre prévisionnel'!E20</f>
        <v>9.2781522051072596</v>
      </c>
      <c r="E9" s="195">
        <f>'Equilibre prévisionnel'!F20</f>
        <v>9.4343094497301205</v>
      </c>
      <c r="F9" s="195">
        <f>'Equilibre prévisionnel'!G20</f>
        <v>9.5836249356903398</v>
      </c>
    </row>
    <row r="10" spans="1:10" ht="15.75" thickBot="1" x14ac:dyDescent="0.3">
      <c r="A10" s="214"/>
      <c r="B10" s="181" t="s">
        <v>100</v>
      </c>
      <c r="C10" s="184">
        <v>0</v>
      </c>
      <c r="D10" s="195">
        <f>'Equilibre prévisionnel'!E21</f>
        <v>5.8</v>
      </c>
      <c r="E10" s="195">
        <f>'Equilibre prévisionnel'!F21</f>
        <v>5.8</v>
      </c>
      <c r="F10" s="195">
        <f>'Equilibre prévisionnel'!G21</f>
        <v>5.8</v>
      </c>
    </row>
    <row r="11" spans="1:10" ht="15.75" thickBot="1" x14ac:dyDescent="0.3">
      <c r="A11" s="214"/>
      <c r="B11" s="181" t="s">
        <v>101</v>
      </c>
      <c r="C11" s="184">
        <v>0</v>
      </c>
      <c r="D11" s="195">
        <f>'Equilibre prévisionnel'!E22</f>
        <v>0</v>
      </c>
      <c r="E11" s="195">
        <f>'Equilibre prévisionnel'!F22</f>
        <v>0</v>
      </c>
      <c r="F11" s="195">
        <f>'Equilibre prévisionnel'!G22</f>
        <v>0</v>
      </c>
    </row>
    <row r="12" spans="1:10" ht="27.75" thickBot="1" x14ac:dyDescent="0.3">
      <c r="A12" s="214"/>
      <c r="B12" s="181" t="s">
        <v>36</v>
      </c>
      <c r="C12" s="184">
        <v>0</v>
      </c>
      <c r="D12" s="195">
        <f>'Equilibre prévisionnel'!E23</f>
        <v>0</v>
      </c>
      <c r="E12" s="195">
        <f>'Equilibre prévisionnel'!F23</f>
        <v>0</v>
      </c>
      <c r="F12" s="195">
        <f>'Equilibre prévisionnel'!G23</f>
        <v>0</v>
      </c>
      <c r="G12" s="141"/>
    </row>
    <row r="13" spans="1:10" ht="15.75" thickBot="1" x14ac:dyDescent="0.3">
      <c r="A13" s="214"/>
      <c r="B13" s="181" t="s">
        <v>102</v>
      </c>
      <c r="C13" s="184">
        <v>0</v>
      </c>
      <c r="D13" s="195">
        <f>'Equilibre prévisionnel'!E24</f>
        <v>0</v>
      </c>
      <c r="E13" s="195">
        <f>'Equilibre prévisionnel'!F24</f>
        <v>0</v>
      </c>
      <c r="F13" s="195">
        <f>'Equilibre prévisionnel'!G24</f>
        <v>0</v>
      </c>
    </row>
    <row r="14" spans="1:10" ht="15.75" thickBot="1" x14ac:dyDescent="0.3">
      <c r="A14" s="215"/>
      <c r="B14" s="215"/>
      <c r="C14" s="215"/>
      <c r="D14" s="215"/>
      <c r="E14" s="215"/>
      <c r="F14" s="217"/>
      <c r="J14" s="110"/>
    </row>
    <row r="15" spans="1:10" ht="15.75" thickBot="1" x14ac:dyDescent="0.3">
      <c r="A15" s="216" t="s">
        <v>40</v>
      </c>
      <c r="B15" s="72" t="s">
        <v>38</v>
      </c>
      <c r="C15" s="75">
        <v>42.870940959999999</v>
      </c>
      <c r="D15" s="196">
        <f>'Equilibre prévisionnel'!E26</f>
        <v>46.210156455527297</v>
      </c>
      <c r="E15" s="196">
        <f>'Equilibre prévisionnel'!F26</f>
        <v>44.4465411215036</v>
      </c>
      <c r="F15" s="196">
        <f>'Equilibre prévisionnel'!G26</f>
        <v>45.685341261848002</v>
      </c>
      <c r="J15" s="110"/>
    </row>
    <row r="16" spans="1:10" ht="15.75" thickBot="1" x14ac:dyDescent="0.3">
      <c r="A16" s="204"/>
      <c r="B16" s="72" t="s">
        <v>39</v>
      </c>
      <c r="C16" s="75">
        <v>0</v>
      </c>
      <c r="D16" s="196">
        <f>'Equilibre prévisionnel'!E27</f>
        <v>0</v>
      </c>
      <c r="E16" s="196">
        <f>'Equilibre prévisionnel'!F27</f>
        <v>0</v>
      </c>
      <c r="F16" s="196">
        <f>'Equilibre prévisionnel'!G27</f>
        <v>0</v>
      </c>
      <c r="J16" s="110"/>
    </row>
    <row r="17" spans="1:10" ht="15.75" thickBot="1" x14ac:dyDescent="0.3">
      <c r="A17" s="204"/>
      <c r="B17" s="181" t="s">
        <v>103</v>
      </c>
      <c r="C17" s="75">
        <v>0</v>
      </c>
      <c r="D17" s="196">
        <f>'Equilibre prévisionnel'!E28</f>
        <v>0</v>
      </c>
      <c r="E17" s="196">
        <f>'Equilibre prévisionnel'!F28</f>
        <v>0</v>
      </c>
      <c r="F17" s="196">
        <f>'Equilibre prévisionnel'!G28</f>
        <v>0</v>
      </c>
      <c r="J17" s="110"/>
    </row>
    <row r="18" spans="1:10" ht="15.75" thickBot="1" x14ac:dyDescent="0.3">
      <c r="A18" s="215"/>
      <c r="B18" s="215"/>
      <c r="C18" s="215"/>
      <c r="D18" s="215"/>
      <c r="E18" s="215"/>
      <c r="F18" s="217"/>
    </row>
    <row r="19" spans="1:10" ht="15.75" thickBot="1" x14ac:dyDescent="0.3">
      <c r="A19" s="218" t="s">
        <v>42</v>
      </c>
      <c r="B19" s="140" t="s">
        <v>41</v>
      </c>
      <c r="C19" s="75">
        <v>-0.85817439943324147</v>
      </c>
      <c r="D19" s="196">
        <v>0</v>
      </c>
      <c r="E19" s="196">
        <v>0</v>
      </c>
      <c r="F19" s="196">
        <v>0</v>
      </c>
    </row>
    <row r="20" spans="1:10" ht="15.75" thickBot="1" x14ac:dyDescent="0.3">
      <c r="A20" s="218"/>
      <c r="B20" s="169" t="s">
        <v>104</v>
      </c>
      <c r="C20" s="75">
        <v>-0.88820000000000066</v>
      </c>
      <c r="D20" s="196">
        <v>0</v>
      </c>
      <c r="E20" s="196">
        <v>0</v>
      </c>
      <c r="F20" s="196">
        <v>0</v>
      </c>
    </row>
    <row r="21" spans="1:10" ht="15.75" thickBot="1" x14ac:dyDescent="0.3">
      <c r="A21" s="218"/>
      <c r="B21" s="169" t="s">
        <v>70</v>
      </c>
      <c r="C21" s="75">
        <v>1.4720557600000006</v>
      </c>
      <c r="D21" s="196">
        <v>0</v>
      </c>
      <c r="E21" s="196">
        <v>0</v>
      </c>
      <c r="F21" s="196">
        <v>0</v>
      </c>
    </row>
    <row r="22" spans="1:10" ht="15.75" thickBot="1" x14ac:dyDescent="0.3">
      <c r="A22" s="218"/>
      <c r="B22" s="169" t="s">
        <v>71</v>
      </c>
      <c r="C22" s="196">
        <v>0</v>
      </c>
      <c r="D22" s="196">
        <v>0</v>
      </c>
      <c r="E22" s="196">
        <v>0</v>
      </c>
      <c r="F22" s="196">
        <v>0</v>
      </c>
    </row>
    <row r="23" spans="1:10" ht="15.75" thickBot="1" x14ac:dyDescent="0.3">
      <c r="A23" s="218"/>
      <c r="B23" s="103" t="s">
        <v>105</v>
      </c>
      <c r="C23" s="75">
        <v>0.223111</v>
      </c>
      <c r="D23" s="196">
        <v>0</v>
      </c>
      <c r="E23" s="196">
        <v>0</v>
      </c>
      <c r="F23" s="196">
        <v>0</v>
      </c>
    </row>
    <row r="24" spans="1:10" ht="15.75" thickBot="1" x14ac:dyDescent="0.3">
      <c r="A24" s="218"/>
      <c r="B24" s="140" t="s">
        <v>106</v>
      </c>
      <c r="C24" s="75">
        <v>0</v>
      </c>
      <c r="D24" s="196">
        <v>0</v>
      </c>
      <c r="E24" s="196">
        <v>0</v>
      </c>
      <c r="F24" s="196">
        <v>0</v>
      </c>
    </row>
    <row r="25" spans="1:10" ht="15.75" thickBot="1" x14ac:dyDescent="0.3">
      <c r="A25" s="215"/>
      <c r="B25" s="215"/>
      <c r="C25" s="215"/>
      <c r="D25" s="215"/>
      <c r="E25" s="215"/>
      <c r="F25" s="215"/>
    </row>
    <row r="26" spans="1:10" ht="15.75" thickBot="1" x14ac:dyDescent="0.3">
      <c r="A26" s="108" t="s">
        <v>45</v>
      </c>
      <c r="B26" s="103" t="s">
        <v>44</v>
      </c>
      <c r="C26" s="109"/>
      <c r="D26" s="109"/>
      <c r="E26" s="109"/>
      <c r="F26" s="196">
        <v>0</v>
      </c>
    </row>
    <row r="27" spans="1:10" ht="15.75" thickBot="1" x14ac:dyDescent="0.3">
      <c r="B27" s="68"/>
    </row>
    <row r="28" spans="1:10" ht="15.75" thickBot="1" x14ac:dyDescent="0.3">
      <c r="B28" s="79" t="s">
        <v>78</v>
      </c>
      <c r="C28" s="80">
        <f>C5</f>
        <v>2022</v>
      </c>
      <c r="D28" s="80">
        <f t="shared" ref="D28:F28" si="0">D5</f>
        <v>2023</v>
      </c>
      <c r="E28" s="80">
        <f t="shared" si="0"/>
        <v>2024</v>
      </c>
      <c r="F28" s="80">
        <f t="shared" si="0"/>
        <v>2025</v>
      </c>
    </row>
    <row r="29" spans="1:10" ht="15.75" thickBot="1" x14ac:dyDescent="0.3">
      <c r="B29" s="159" t="s">
        <v>72</v>
      </c>
      <c r="C29" s="184">
        <v>422.97151015999998</v>
      </c>
      <c r="D29" s="195">
        <f>'Equilibre prévisionnel'!E43</f>
        <v>420.95428002932277</v>
      </c>
      <c r="E29" s="195">
        <f>'Equilibre prévisionnel'!F43</f>
        <v>433.55690020264296</v>
      </c>
      <c r="F29" s="195">
        <f>'Equilibre prévisionnel'!G43</f>
        <v>445.10376752476151</v>
      </c>
    </row>
  </sheetData>
  <mergeCells count="6">
    <mergeCell ref="A6:A13"/>
    <mergeCell ref="A25:F25"/>
    <mergeCell ref="A15:A17"/>
    <mergeCell ref="A14:F14"/>
    <mergeCell ref="A18:F18"/>
    <mergeCell ref="A19:A2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/>
  </sheetPr>
  <dimension ref="B1:N42"/>
  <sheetViews>
    <sheetView tabSelected="1" zoomScaleNormal="100" workbookViewId="0">
      <pane xSplit="3" ySplit="8" topLeftCell="D20" activePane="bottomRight" state="frozen"/>
      <selection pane="topRight" activeCell="D1" sqref="D1"/>
      <selection pane="bottomLeft" activeCell="A14" sqref="A14"/>
      <selection pane="bottomRight" activeCell="I28" sqref="I28"/>
    </sheetView>
  </sheetViews>
  <sheetFormatPr baseColWidth="10" defaultColWidth="11.42578125" defaultRowHeight="15.75" x14ac:dyDescent="0.25"/>
  <cols>
    <col min="1" max="1" width="1.7109375" style="18" customWidth="1"/>
    <col min="2" max="2" width="5.7109375" style="18" customWidth="1"/>
    <col min="3" max="3" width="96.5703125" style="18" customWidth="1"/>
    <col min="4" max="4" width="19.5703125" style="20" customWidth="1"/>
    <col min="5" max="9" width="19.28515625" style="20" customWidth="1"/>
    <col min="10" max="10" width="19" style="125" customWidth="1"/>
    <col min="11" max="11" width="19.7109375" style="20" customWidth="1"/>
    <col min="12" max="12" width="16.28515625" style="18" customWidth="1"/>
    <col min="13" max="13" width="13.28515625" style="18" bestFit="1" customWidth="1"/>
    <col min="14" max="16384" width="11.42578125" style="18"/>
  </cols>
  <sheetData>
    <row r="1" spans="2:14" ht="21" customHeight="1" thickBot="1" x14ac:dyDescent="0.3">
      <c r="C1" s="19" t="s">
        <v>56</v>
      </c>
      <c r="F1" s="124"/>
      <c r="G1" s="124"/>
    </row>
    <row r="2" spans="2:14" ht="17.25" thickBot="1" x14ac:dyDescent="0.3">
      <c r="C2" s="219" t="s">
        <v>79</v>
      </c>
      <c r="D2" s="220"/>
      <c r="E2" s="126">
        <v>2023</v>
      </c>
      <c r="F2" s="127"/>
      <c r="G2" s="127"/>
    </row>
    <row r="3" spans="2:14" ht="16.5" thickBot="1" x14ac:dyDescent="0.3">
      <c r="C3" s="122"/>
      <c r="D3" s="128"/>
      <c r="G3" s="125"/>
      <c r="I3" s="18"/>
      <c r="J3" s="18"/>
      <c r="K3" s="18"/>
    </row>
    <row r="4" spans="2:14" ht="21.6" customHeight="1" thickBot="1" x14ac:dyDescent="0.3">
      <c r="B4" s="221" t="s">
        <v>4</v>
      </c>
      <c r="C4" s="34" t="s">
        <v>13</v>
      </c>
      <c r="D4" s="129">
        <v>2021</v>
      </c>
      <c r="E4" s="129">
        <v>2022</v>
      </c>
      <c r="F4" s="129">
        <v>2023</v>
      </c>
      <c r="G4" s="130">
        <v>2024</v>
      </c>
      <c r="H4" s="131">
        <v>2025</v>
      </c>
      <c r="I4" s="123">
        <v>2026</v>
      </c>
      <c r="J4" s="20"/>
      <c r="K4" s="132"/>
      <c r="L4" s="21"/>
      <c r="M4" s="21"/>
      <c r="N4" s="21"/>
    </row>
    <row r="5" spans="2:14" ht="16.149999999999999" customHeight="1" thickBot="1" x14ac:dyDescent="0.3">
      <c r="B5" s="222"/>
      <c r="C5" s="35" t="s">
        <v>63</v>
      </c>
      <c r="D5" s="149">
        <f>IF($E$2&gt;D$4,IPC!G8,'Equilibre prévisionnel'!C6)</f>
        <v>1.5539349254688251E-2</v>
      </c>
      <c r="E5" s="149">
        <f>IF($E$2&gt;E$4,IPC!H8,'Equilibre prévisionnel'!D6)</f>
        <v>5.3448969767753818E-2</v>
      </c>
      <c r="F5" s="149">
        <f>IF($E$2&gt;F$4,IPC!I8,'Equilibre prévisionnel'!E6)</f>
        <v>1.2E-2</v>
      </c>
      <c r="G5" s="149">
        <f>IF($E$2&gt;G$4,IPC!J8,'Equilibre prévisionnel'!F6)</f>
        <v>1.2999999999999999E-2</v>
      </c>
      <c r="H5" s="149">
        <f>IF($E$2&gt;H$4,IPC!K8,'Equilibre prévisionnel'!G6)</f>
        <v>1.2E-2</v>
      </c>
      <c r="I5" s="22"/>
      <c r="J5" s="20"/>
    </row>
    <row r="6" spans="2:14" ht="16.149999999999999" customHeight="1" thickBot="1" x14ac:dyDescent="0.3">
      <c r="B6" s="222"/>
      <c r="C6" s="119" t="s">
        <v>112</v>
      </c>
      <c r="D6" s="150">
        <f>1*(1+D5)</f>
        <v>1.0155393492546883</v>
      </c>
      <c r="E6" s="150">
        <f>D6*(1+E5)</f>
        <v>1.0698188812309666</v>
      </c>
      <c r="F6" s="150">
        <f t="shared" ref="F6:H6" si="0">E6*(1+F5)</f>
        <v>1.0826567078057381</v>
      </c>
      <c r="G6" s="150">
        <f t="shared" si="0"/>
        <v>1.0967312450072126</v>
      </c>
      <c r="H6" s="150">
        <f t="shared" si="0"/>
        <v>1.1098920199472992</v>
      </c>
      <c r="I6" s="22"/>
      <c r="J6" s="20"/>
    </row>
    <row r="7" spans="2:14" ht="10.9" customHeight="1" thickBot="1" x14ac:dyDescent="0.3">
      <c r="B7" s="106"/>
      <c r="C7" s="36"/>
      <c r="D7" s="37"/>
      <c r="E7" s="23"/>
      <c r="F7" s="23"/>
      <c r="G7" s="23"/>
      <c r="H7" s="38"/>
      <c r="J7" s="20"/>
    </row>
    <row r="8" spans="2:14" ht="17.25" thickBot="1" x14ac:dyDescent="0.3">
      <c r="B8" s="223" t="s">
        <v>14</v>
      </c>
      <c r="C8" s="39" t="s">
        <v>55</v>
      </c>
      <c r="D8" s="129"/>
      <c r="E8" s="129">
        <v>2022</v>
      </c>
      <c r="F8" s="129">
        <v>2023</v>
      </c>
      <c r="G8" s="130">
        <v>2024</v>
      </c>
      <c r="H8" s="131">
        <v>2025</v>
      </c>
      <c r="I8" s="116"/>
      <c r="J8" s="20"/>
    </row>
    <row r="9" spans="2:14" ht="16.149999999999999" customHeight="1" thickBot="1" x14ac:dyDescent="0.3">
      <c r="B9" s="224"/>
      <c r="C9" s="114" t="s">
        <v>15</v>
      </c>
      <c r="D9" s="115"/>
      <c r="E9" s="115"/>
      <c r="F9" s="115"/>
      <c r="G9" s="115"/>
      <c r="H9" s="115"/>
      <c r="J9" s="20"/>
    </row>
    <row r="10" spans="2:14" ht="16.149999999999999" customHeight="1" thickBot="1" x14ac:dyDescent="0.3">
      <c r="B10" s="224"/>
      <c r="C10" s="197" t="s">
        <v>93</v>
      </c>
      <c r="D10" s="161"/>
      <c r="E10" s="160">
        <f>'Equilibre prévisionnel'!D10/'Equilibre prévisionnel'!D7*IF($E$2&gt;E4,'CRCP &amp; évolutions'!E6,'Equilibre prévisionnel'!D7)</f>
        <v>300.97679582944863</v>
      </c>
      <c r="F10" s="160">
        <f>'Equilibre prévisionnel'!E10/'Equilibre prévisionnel'!E7*IF($E$2&gt;F4,'CRCP &amp; évolutions'!F6,'Equilibre prévisionnel'!E7)</f>
        <v>297.81366322242513</v>
      </c>
      <c r="G10" s="160">
        <f>'Equilibre prévisionnel'!F10/'Equilibre prévisionnel'!F7*IF($E$2&gt;G4,'CRCP &amp; évolutions'!G6,'Equilibre prévisionnel'!F7)</f>
        <v>302.42998257847364</v>
      </c>
      <c r="H10" s="160">
        <f>'Equilibre prévisionnel'!G10/'Equilibre prévisionnel'!G7*IF($E$2&gt;H4,'CRCP &amp; évolutions'!H6,'Equilibre prévisionnel'!G7)</f>
        <v>301.40242498088179</v>
      </c>
      <c r="I10" s="26"/>
      <c r="J10" s="135"/>
    </row>
    <row r="11" spans="2:14" ht="16.149999999999999" customHeight="1" thickBot="1" x14ac:dyDescent="0.3">
      <c r="B11" s="224"/>
      <c r="C11" s="148" t="s">
        <v>34</v>
      </c>
      <c r="D11" s="161"/>
      <c r="E11" s="160">
        <f>IF($E$2&gt;E$4,'Montants réalisés'!C6,'Equilibre prévisionnel'!D17)</f>
        <v>264.79899999999998</v>
      </c>
      <c r="F11" s="160">
        <f>IF($E$2&gt;F$4,'Montants réalisés'!D6,'Equilibre prévisionnel'!E17)</f>
        <v>255.13558227837967</v>
      </c>
      <c r="G11" s="160">
        <f>IF($E$2&gt;G$4,'Montants réalisés'!E6,'Equilibre prévisionnel'!F17)</f>
        <v>261.78675997825701</v>
      </c>
      <c r="H11" s="160">
        <f>IF($E$2&gt;H$4,'Montants réalisés'!F6,'Equilibre prévisionnel'!G17)</f>
        <v>266.39867691561602</v>
      </c>
      <c r="I11" s="162"/>
      <c r="J11" s="162"/>
    </row>
    <row r="12" spans="2:14" ht="16.149999999999999" customHeight="1" thickBot="1" x14ac:dyDescent="0.3">
      <c r="B12" s="224"/>
      <c r="C12" s="146" t="s">
        <v>35</v>
      </c>
      <c r="D12" s="161"/>
      <c r="E12" s="160">
        <f>IF($E$2&gt;E$4,'Montants réalisés'!C7,'Equilibre prévisionnel'!D18)</f>
        <v>94.123941860000002</v>
      </c>
      <c r="F12" s="160">
        <f>IF($E$2&gt;F$4,'Montants réalisés'!D7,'Equilibre prévisionnel'!E18)</f>
        <v>85.980922386473196</v>
      </c>
      <c r="G12" s="160">
        <f>IF($E$2&gt;G$4,'Montants réalisés'!E7,'Equilibre prévisionnel'!F18)</f>
        <v>89.068877957926702</v>
      </c>
      <c r="H12" s="160">
        <f>IF($E$2&gt;H$4,'Montants réalisés'!F7,'Equilibre prévisionnel'!G18)</f>
        <v>91.444415761940107</v>
      </c>
      <c r="I12" s="162"/>
      <c r="J12" s="162"/>
      <c r="L12" s="163"/>
    </row>
    <row r="13" spans="2:14" ht="16.149999999999999" customHeight="1" thickBot="1" x14ac:dyDescent="0.3">
      <c r="B13" s="224"/>
      <c r="C13" s="146" t="s">
        <v>98</v>
      </c>
      <c r="D13" s="161"/>
      <c r="E13" s="160">
        <f>IF($E$2&gt;E$4,'Montants réalisés'!C8,'Equilibre prévisionnel'!D19)</f>
        <v>3.14985216</v>
      </c>
      <c r="F13" s="160">
        <f>IF($E$2&gt;F$4,'Montants réalisés'!D8,'Equilibre prévisionnel'!E19)</f>
        <v>2.3807112069880598</v>
      </c>
      <c r="G13" s="160">
        <f>IF($E$2&gt;G$4,'Montants réalisés'!E8,'Equilibre prévisionnel'!F19)</f>
        <v>2.28204845928455</v>
      </c>
      <c r="H13" s="160">
        <f>IF($E$2&gt;H$4,'Montants réalisés'!F8,'Equilibre prévisionnel'!G19)</f>
        <v>2.21886819129187</v>
      </c>
      <c r="I13" s="24"/>
      <c r="J13" s="135"/>
      <c r="K13" s="135"/>
    </row>
    <row r="14" spans="2:14" ht="16.149999999999999" customHeight="1" thickBot="1" x14ac:dyDescent="0.3">
      <c r="B14" s="224"/>
      <c r="C14" s="146" t="s">
        <v>99</v>
      </c>
      <c r="D14" s="161"/>
      <c r="E14" s="160">
        <f>IF($E$2&gt;E$4,'Montants réalisés'!C9,'Equilibre prévisionnel'!D20)</f>
        <v>9.0496628700000006</v>
      </c>
      <c r="F14" s="160">
        <f>IF($E$2&gt;F$4,'Montants réalisés'!D9,'Equilibre prévisionnel'!E20)</f>
        <v>9.2781522051072596</v>
      </c>
      <c r="G14" s="160">
        <f>IF($E$2&gt;G$4,'Montants réalisés'!E9,'Equilibre prévisionnel'!F20)</f>
        <v>9.4343094497301205</v>
      </c>
      <c r="H14" s="160">
        <f>IF($E$2&gt;H$4,'Montants réalisés'!F9,'Equilibre prévisionnel'!G20)</f>
        <v>9.5836249356903398</v>
      </c>
      <c r="I14" s="24"/>
      <c r="J14" s="135"/>
      <c r="L14" s="163"/>
    </row>
    <row r="15" spans="2:14" ht="16.149999999999999" customHeight="1" thickBot="1" x14ac:dyDescent="0.3">
      <c r="B15" s="224"/>
      <c r="C15" s="146" t="s">
        <v>100</v>
      </c>
      <c r="D15" s="161"/>
      <c r="E15" s="160">
        <f>IF($E$2&gt;E$4,IF('Montants réalisés'!C10&gt;9.5,5.8+('Montants réalisés'!C10-9.5),5.8),'Equilibre prévisionnel'!D21)</f>
        <v>5.8</v>
      </c>
      <c r="F15" s="160">
        <f>IF($E$2&gt;F$4,'Montants réalisés'!D10,'Equilibre prévisionnel'!E21)</f>
        <v>5.8</v>
      </c>
      <c r="G15" s="160">
        <f>IF($E$2&gt;G$4,'Montants réalisés'!E10,'Equilibre prévisionnel'!F21)</f>
        <v>5.8</v>
      </c>
      <c r="H15" s="160">
        <f>IF($E$2&gt;H$4,'Montants réalisés'!F10,'Equilibre prévisionnel'!G21)</f>
        <v>5.8</v>
      </c>
      <c r="I15" s="24"/>
      <c r="J15" s="135"/>
    </row>
    <row r="16" spans="2:14" ht="16.149999999999999" customHeight="1" thickBot="1" x14ac:dyDescent="0.3">
      <c r="B16" s="224"/>
      <c r="C16" s="146" t="s">
        <v>101</v>
      </c>
      <c r="D16" s="161"/>
      <c r="E16" s="160">
        <f>IF($E$2&gt;E$4,'Montants réalisés'!C11,'Equilibre prévisionnel'!D22)</f>
        <v>0</v>
      </c>
      <c r="F16" s="160">
        <f>IF($E$2&gt;F$4,'Montants réalisés'!D11,'Equilibre prévisionnel'!E22)</f>
        <v>0</v>
      </c>
      <c r="G16" s="160">
        <f>IF($E$2&gt;G$4,'Montants réalisés'!E11,'Equilibre prévisionnel'!F22)</f>
        <v>0</v>
      </c>
      <c r="H16" s="160">
        <f>IF($E$2&gt;H$4,'Montants réalisés'!F11,'Equilibre prévisionnel'!G22)</f>
        <v>0</v>
      </c>
      <c r="I16" s="24"/>
      <c r="J16" s="135"/>
    </row>
    <row r="17" spans="2:13" ht="29.25" customHeight="1" thickBot="1" x14ac:dyDescent="0.3">
      <c r="B17" s="224"/>
      <c r="C17" s="146" t="s">
        <v>36</v>
      </c>
      <c r="D17" s="161"/>
      <c r="E17" s="160">
        <f>IF($E$2&gt;E$4,'Montants réalisés'!C12,'Equilibre prévisionnel'!D23)</f>
        <v>0</v>
      </c>
      <c r="F17" s="160">
        <f>IF($E$2&gt;F$4,'Montants réalisés'!D12,'Equilibre prévisionnel'!E23)</f>
        <v>0</v>
      </c>
      <c r="G17" s="160">
        <f>IF($E$2&gt;G$4,'Montants réalisés'!E12,'Equilibre prévisionnel'!F23)</f>
        <v>0</v>
      </c>
      <c r="H17" s="160">
        <f>IF($E$2&gt;H$4,'Montants réalisés'!F12,'Equilibre prévisionnel'!G23)</f>
        <v>0</v>
      </c>
      <c r="I17" s="24"/>
      <c r="J17" s="145"/>
    </row>
    <row r="18" spans="2:13" ht="16.350000000000001" customHeight="1" thickBot="1" x14ac:dyDescent="0.3">
      <c r="B18" s="224"/>
      <c r="C18" s="146" t="s">
        <v>102</v>
      </c>
      <c r="D18" s="161"/>
      <c r="E18" s="160">
        <f>IF($E$2&gt;E$4,'Montants réalisés'!C13,'Equilibre prévisionnel'!D24)</f>
        <v>0</v>
      </c>
      <c r="F18" s="160">
        <f>IF($E$2&gt;F$4,'Montants réalisés'!D13,'Equilibre prévisionnel'!E24)</f>
        <v>0</v>
      </c>
      <c r="G18" s="160">
        <f>IF($E$2&gt;G$4,'Montants réalisés'!E13,'Equilibre prévisionnel'!F24)</f>
        <v>0</v>
      </c>
      <c r="H18" s="160">
        <f>IF($E$2&gt;H$4,'Montants réalisés'!F13,'Equilibre prévisionnel'!G24)</f>
        <v>0</v>
      </c>
      <c r="I18" s="24"/>
      <c r="J18" s="30"/>
    </row>
    <row r="19" spans="2:13" ht="16.149999999999999" customHeight="1" thickBot="1" x14ac:dyDescent="0.3">
      <c r="B19" s="224"/>
      <c r="C19" s="114" t="s">
        <v>16</v>
      </c>
      <c r="D19" s="165"/>
      <c r="E19" s="115"/>
      <c r="F19" s="115"/>
      <c r="G19" s="115"/>
      <c r="H19" s="115"/>
      <c r="I19" s="25"/>
      <c r="J19" s="135"/>
    </row>
    <row r="20" spans="2:13" ht="16.149999999999999" customHeight="1" thickBot="1" x14ac:dyDescent="0.3">
      <c r="B20" s="224"/>
      <c r="C20" s="147" t="s">
        <v>38</v>
      </c>
      <c r="D20" s="161"/>
      <c r="E20" s="40">
        <f>IF($E$2&gt;E$4,'Montants réalisés'!C15,'Equilibre prévisionnel'!D26)</f>
        <v>42.870940959999999</v>
      </c>
      <c r="F20" s="40">
        <f>IF($E$2&gt;F$4,'Montants réalisés'!D15,'Equilibre prévisionnel'!E26)</f>
        <v>46.210156455527297</v>
      </c>
      <c r="G20" s="40">
        <f>IF($E$2&gt;G$4,'Montants réalisés'!E15,'Equilibre prévisionnel'!F26)</f>
        <v>44.4465411215036</v>
      </c>
      <c r="H20" s="40">
        <f>IF($E$2&gt;H$4,'Montants réalisés'!F15,'Equilibre prévisionnel'!G26)</f>
        <v>45.685341261848002</v>
      </c>
      <c r="I20" s="22"/>
      <c r="J20" s="30"/>
      <c r="M20" s="170"/>
    </row>
    <row r="21" spans="2:13" ht="16.149999999999999" customHeight="1" thickBot="1" x14ac:dyDescent="0.3">
      <c r="B21" s="224"/>
      <c r="C21" s="147" t="s">
        <v>39</v>
      </c>
      <c r="D21" s="161"/>
      <c r="E21" s="40">
        <f>IF($E$2&gt;E$4,'Montants réalisés'!C16,'Equilibre prévisionnel'!D27)</f>
        <v>0</v>
      </c>
      <c r="F21" s="40">
        <f>IF($E$2&gt;F$4,'Montants réalisés'!D16,'Equilibre prévisionnel'!E27)</f>
        <v>0</v>
      </c>
      <c r="G21" s="40">
        <f>IF($E$2&gt;G$4,'Montants réalisés'!E16,'Equilibre prévisionnel'!F27)</f>
        <v>0</v>
      </c>
      <c r="H21" s="40">
        <f>IF($E$2&gt;H$4,'Montants réalisés'!F16,'Equilibre prévisionnel'!G27)</f>
        <v>0</v>
      </c>
      <c r="I21" s="22"/>
      <c r="J21" s="30"/>
      <c r="M21" s="170"/>
    </row>
    <row r="22" spans="2:13" ht="16.149999999999999" customHeight="1" thickBot="1" x14ac:dyDescent="0.3">
      <c r="B22" s="224"/>
      <c r="C22" s="147" t="s">
        <v>103</v>
      </c>
      <c r="D22" s="161"/>
      <c r="E22" s="40">
        <f>IF($E$2&gt;E$4,'Montants réalisés'!C17,'Equilibre prévisionnel'!D28)</f>
        <v>0</v>
      </c>
      <c r="F22" s="40">
        <f>IF($E$2&gt;F$4,'Montants réalisés'!D17,'Equilibre prévisionnel'!E28)</f>
        <v>0</v>
      </c>
      <c r="G22" s="40">
        <f>IF($E$2&gt;G$4,'Montants réalisés'!E17,'Equilibre prévisionnel'!F28)</f>
        <v>0</v>
      </c>
      <c r="H22" s="40">
        <f>IF($E$2&gt;H$4,'Montants réalisés'!F17,'Equilibre prévisionnel'!G28)</f>
        <v>0</v>
      </c>
      <c r="I22" s="24"/>
      <c r="J22" s="26"/>
    </row>
    <row r="23" spans="2:13" ht="16.149999999999999" customHeight="1" thickBot="1" x14ac:dyDescent="0.3">
      <c r="B23" s="224"/>
      <c r="C23" s="114" t="s">
        <v>17</v>
      </c>
      <c r="D23" s="165"/>
      <c r="E23" s="115"/>
      <c r="F23" s="115"/>
      <c r="G23" s="115"/>
      <c r="H23" s="115"/>
      <c r="I23" s="24"/>
      <c r="J23" s="26"/>
    </row>
    <row r="24" spans="2:13" ht="16.149999999999999" customHeight="1" thickBot="1" x14ac:dyDescent="0.3">
      <c r="B24" s="224"/>
      <c r="C24" s="147" t="s">
        <v>41</v>
      </c>
      <c r="D24" s="161"/>
      <c r="E24" s="40">
        <f>IF($E$2&gt;E$4,'Montants réalisés'!C19,'Equilibre prévisionnel'!D30)</f>
        <v>-0.85817439943324147</v>
      </c>
      <c r="F24" s="40">
        <f>IF($E$2&gt;F$4,'Montants réalisés'!D19,'Equilibre prévisionnel'!E30)</f>
        <v>0</v>
      </c>
      <c r="G24" s="40">
        <f>IF($E$2&gt;G$4,'Montants réalisés'!E19,'Equilibre prévisionnel'!F30)</f>
        <v>0</v>
      </c>
      <c r="H24" s="40">
        <f>IF($E$2&gt;H$4,'Montants réalisés'!F19,'Equilibre prévisionnel'!G30)</f>
        <v>0</v>
      </c>
      <c r="I24" s="24"/>
      <c r="J24" s="135"/>
      <c r="M24" s="170"/>
    </row>
    <row r="25" spans="2:13" ht="16.149999999999999" customHeight="1" thickBot="1" x14ac:dyDescent="0.3">
      <c r="B25" s="224"/>
      <c r="C25" s="147" t="s">
        <v>104</v>
      </c>
      <c r="D25" s="161"/>
      <c r="E25" s="40">
        <f>IF($E$2&gt;E$4,'Montants réalisés'!C20,'Equilibre prévisionnel'!D31)</f>
        <v>-0.88820000000000066</v>
      </c>
      <c r="F25" s="40">
        <f>IF($E$2&gt;F$4,'Montants réalisés'!D20,'Equilibre prévisionnel'!E31)</f>
        <v>0</v>
      </c>
      <c r="G25" s="40">
        <f>IF($E$2&gt;G$4,'Montants réalisés'!E20,'Equilibre prévisionnel'!F31)</f>
        <v>0</v>
      </c>
      <c r="H25" s="40">
        <f>IF($E$2&gt;H$4,'Montants réalisés'!F20,'Equilibre prévisionnel'!G31)</f>
        <v>0</v>
      </c>
      <c r="I25" s="27"/>
      <c r="J25" s="171"/>
    </row>
    <row r="26" spans="2:13" ht="16.149999999999999" customHeight="1" thickBot="1" x14ac:dyDescent="0.3">
      <c r="B26" s="224"/>
      <c r="C26" s="147" t="s">
        <v>70</v>
      </c>
      <c r="D26" s="161"/>
      <c r="E26" s="40">
        <f>IF($E$2&gt;E$4,'Montants réalisés'!C21,'Equilibre prévisionnel'!D32)</f>
        <v>1.4720557600000006</v>
      </c>
      <c r="F26" s="40">
        <f>IF($E$2&gt;F$4,'Montants réalisés'!D21,'Equilibre prévisionnel'!E32)</f>
        <v>0</v>
      </c>
      <c r="G26" s="40">
        <f>IF($E$2&gt;G$4,'Montants réalisés'!E21,'Equilibre prévisionnel'!F32)</f>
        <v>0</v>
      </c>
      <c r="H26" s="40">
        <f>IF($E$2&gt;H$4,'Montants réalisés'!F21,'Equilibre prévisionnel'!G32)</f>
        <v>0</v>
      </c>
      <c r="I26" s="27"/>
      <c r="J26" s="171"/>
      <c r="L26" s="199"/>
      <c r="M26" s="199"/>
    </row>
    <row r="27" spans="2:13" ht="16.149999999999999" customHeight="1" thickBot="1" x14ac:dyDescent="0.3">
      <c r="B27" s="224"/>
      <c r="C27" s="147" t="s">
        <v>71</v>
      </c>
      <c r="D27" s="161"/>
      <c r="E27" s="40">
        <f>IF($E$2&gt;E$4,'Montants réalisés'!C22,'Equilibre prévisionnel'!D33)</f>
        <v>0</v>
      </c>
      <c r="F27" s="40">
        <f>IF($E$2&gt;F$4,'Montants réalisés'!D22,'Equilibre prévisionnel'!E33)</f>
        <v>0</v>
      </c>
      <c r="G27" s="40">
        <f>IF($E$2&gt;G$4,'Montants réalisés'!E22,'Equilibre prévisionnel'!F33)</f>
        <v>0</v>
      </c>
      <c r="H27" s="40">
        <f>IF($E$2&gt;H$4,'Montants réalisés'!F22,'Equilibre prévisionnel'!G33)</f>
        <v>0</v>
      </c>
      <c r="I27" s="27"/>
      <c r="J27" s="171"/>
      <c r="K27" s="135"/>
      <c r="L27" s="199"/>
      <c r="M27" s="199"/>
    </row>
    <row r="28" spans="2:13" ht="16.149999999999999" customHeight="1" thickBot="1" x14ac:dyDescent="0.3">
      <c r="B28" s="224"/>
      <c r="C28" s="147" t="s">
        <v>105</v>
      </c>
      <c r="D28" s="161"/>
      <c r="E28" s="40">
        <f>IF($E$2&gt;E$4,'Montants réalisés'!C23,'Equilibre prévisionnel'!D34)</f>
        <v>0.223111</v>
      </c>
      <c r="F28" s="40">
        <f>IF($E$2&gt;F$4,'Montants réalisés'!D23,'Equilibre prévisionnel'!E34)</f>
        <v>0</v>
      </c>
      <c r="G28" s="40">
        <f>IF($E$2&gt;G$4,'Montants réalisés'!E23,'Equilibre prévisionnel'!F34)</f>
        <v>0</v>
      </c>
      <c r="H28" s="40">
        <f>IF($E$2&gt;H$4,'Montants réalisés'!F23,'Equilibre prévisionnel'!G34)</f>
        <v>0</v>
      </c>
      <c r="I28" s="27"/>
      <c r="J28" s="171"/>
    </row>
    <row r="29" spans="2:13" ht="16.149999999999999" customHeight="1" thickBot="1" x14ac:dyDescent="0.3">
      <c r="B29" s="224"/>
      <c r="C29" s="147" t="s">
        <v>106</v>
      </c>
      <c r="D29" s="161"/>
      <c r="E29" s="40">
        <f>IF($E$2&gt;E$4,'Montants réalisés'!C24,'Equilibre prévisionnel'!D35)</f>
        <v>0</v>
      </c>
      <c r="F29" s="40">
        <f>IF($E$2&gt;F$4,'Montants réalisés'!D24,'Equilibre prévisionnel'!E35)</f>
        <v>0</v>
      </c>
      <c r="G29" s="40">
        <f>IF($E$2&gt;G$4,'Montants réalisés'!E24,'Equilibre prévisionnel'!F35)</f>
        <v>0</v>
      </c>
      <c r="H29" s="40">
        <f>IF($E$2&gt;H$4,'Montants réalisés'!F24,'Equilibre prévisionnel'!G35)</f>
        <v>0</v>
      </c>
      <c r="I29" s="27"/>
      <c r="J29" s="135"/>
    </row>
    <row r="30" spans="2:13" ht="16.149999999999999" customHeight="1" thickBot="1" x14ac:dyDescent="0.3">
      <c r="B30" s="225"/>
      <c r="C30" s="120"/>
      <c r="D30" s="166"/>
      <c r="E30" s="121"/>
      <c r="F30" s="121"/>
      <c r="G30" s="121"/>
      <c r="H30" s="121"/>
      <c r="I30" s="27"/>
      <c r="J30" s="20"/>
    </row>
    <row r="31" spans="2:13" ht="16.149999999999999" customHeight="1" thickBot="1" x14ac:dyDescent="0.3">
      <c r="B31" s="224"/>
      <c r="C31" s="31" t="s">
        <v>61</v>
      </c>
      <c r="D31" s="161"/>
      <c r="E31" s="32">
        <f>SUM(E10:E18)-SUM(E20:E22)+SUM(E24:E29)</f>
        <v>634.97710412001538</v>
      </c>
      <c r="F31" s="32">
        <f t="shared" ref="F31:H31" si="1">SUM(F10:F18)-SUM(F20:F22)+SUM(F24:F29)</f>
        <v>610.17887484384596</v>
      </c>
      <c r="G31" s="32">
        <f t="shared" si="1"/>
        <v>626.3554373021683</v>
      </c>
      <c r="H31" s="32">
        <f t="shared" si="1"/>
        <v>631.16266952357216</v>
      </c>
      <c r="J31" s="135"/>
      <c r="K31" s="135"/>
    </row>
    <row r="32" spans="2:13" ht="10.9" customHeight="1" thickBot="1" x14ac:dyDescent="0.3">
      <c r="B32" s="107"/>
      <c r="C32" s="28"/>
      <c r="D32" s="29"/>
      <c r="E32" s="30"/>
      <c r="F32" s="30"/>
      <c r="G32" s="30"/>
      <c r="H32" s="30" t="s">
        <v>18</v>
      </c>
      <c r="J32" s="20"/>
    </row>
    <row r="33" spans="2:11" ht="21.6" customHeight="1" thickBot="1" x14ac:dyDescent="0.3">
      <c r="B33" s="226" t="s">
        <v>73</v>
      </c>
      <c r="C33" s="34" t="s">
        <v>75</v>
      </c>
      <c r="D33" s="129"/>
      <c r="E33" s="129">
        <f>E8</f>
        <v>2022</v>
      </c>
      <c r="F33" s="129">
        <f>F8</f>
        <v>2023</v>
      </c>
      <c r="G33" s="129">
        <f>G8</f>
        <v>2024</v>
      </c>
      <c r="H33" s="131">
        <f>H8</f>
        <v>2025</v>
      </c>
      <c r="I33" s="142"/>
      <c r="J33" s="20"/>
    </row>
    <row r="34" spans="2:11" ht="17.100000000000001" customHeight="1" thickBot="1" x14ac:dyDescent="0.3">
      <c r="B34" s="227"/>
      <c r="C34" s="31" t="s">
        <v>113</v>
      </c>
      <c r="D34" s="33"/>
      <c r="E34" s="32">
        <f>E31</f>
        <v>634.97710412001538</v>
      </c>
      <c r="F34" s="32">
        <f>F31</f>
        <v>610.17887484384596</v>
      </c>
      <c r="G34" s="32">
        <f>G31</f>
        <v>626.3554373021683</v>
      </c>
      <c r="H34" s="32">
        <f>H31</f>
        <v>631.16266952357216</v>
      </c>
      <c r="J34" s="20"/>
    </row>
    <row r="35" spans="2:11" ht="16.5" thickBot="1" x14ac:dyDescent="0.3">
      <c r="B35" s="227"/>
      <c r="C35" s="31" t="s">
        <v>72</v>
      </c>
      <c r="D35" s="33"/>
      <c r="E35" s="32">
        <f>IF($E$2&gt;E$4,'Montants réalisés'!C29,"-")</f>
        <v>422.97151015999998</v>
      </c>
      <c r="F35" s="32" t="str">
        <f>IF($E$2&gt;F$4,'Montants réalisés'!D29,"-")</f>
        <v>-</v>
      </c>
      <c r="G35" s="32" t="str">
        <f>IF($E$2&gt;G$4,'Montants réalisés'!E29,"-")</f>
        <v>-</v>
      </c>
      <c r="H35" s="32" t="str">
        <f>IF($E$2&gt;H$4,'Montants réalisés'!F29,"-")</f>
        <v>-</v>
      </c>
      <c r="J35" s="20"/>
    </row>
    <row r="36" spans="2:11" ht="16.5" thickBot="1" x14ac:dyDescent="0.3">
      <c r="B36" s="227"/>
      <c r="C36" s="164" t="s">
        <v>80</v>
      </c>
      <c r="D36" s="33"/>
      <c r="E36" s="143"/>
      <c r="F36" s="143"/>
      <c r="G36" s="143"/>
      <c r="H36" s="228">
        <f>'Montants réalisés'!F26</f>
        <v>0</v>
      </c>
      <c r="J36" s="20"/>
    </row>
    <row r="37" spans="2:11" ht="16.5" thickBot="1" x14ac:dyDescent="0.3">
      <c r="B37" s="227"/>
      <c r="C37" s="31" t="s">
        <v>114</v>
      </c>
      <c r="D37" s="33"/>
      <c r="E37" s="32">
        <v>171.78994219680035</v>
      </c>
      <c r="F37" s="32">
        <v>189.22459481452324</v>
      </c>
      <c r="G37" s="32">
        <v>192.79853709952556</v>
      </c>
      <c r="H37" s="32">
        <v>186.0589019988106</v>
      </c>
      <c r="I37" s="32" t="s">
        <v>29</v>
      </c>
      <c r="J37" s="20"/>
    </row>
    <row r="38" spans="2:11" ht="30.6" customHeight="1" thickBot="1" x14ac:dyDescent="0.3">
      <c r="B38" s="227"/>
      <c r="C38" s="31" t="s">
        <v>74</v>
      </c>
      <c r="D38" s="33"/>
      <c r="E38" s="143"/>
      <c r="F38" s="32">
        <f>IF($E$2&gt;=F$4,E34-(E35+E37),"-")</f>
        <v>40.215651763215078</v>
      </c>
      <c r="G38" s="32" t="str">
        <f t="shared" ref="G38" si="2">IF($E$2&gt;=G$4,F34-(F35+F37),"-")</f>
        <v>-</v>
      </c>
      <c r="H38" s="32" t="str">
        <f>IF($E$2&gt;=H$4,G34-(G35+G37),"-")</f>
        <v>-</v>
      </c>
      <c r="I38" s="32" t="str">
        <f>IF($E$2&gt;=I$4,H34-(H35+H37)+H36,"-")</f>
        <v>-</v>
      </c>
      <c r="J38" s="20"/>
    </row>
    <row r="39" spans="2:11" ht="13.9" customHeight="1" thickBot="1" x14ac:dyDescent="0.3">
      <c r="B39" s="227"/>
      <c r="C39" s="31" t="s">
        <v>85</v>
      </c>
      <c r="D39" s="33"/>
      <c r="E39" s="143"/>
      <c r="F39" s="198">
        <f>IF($E$2&gt;=F$4,F37+F38,"-")</f>
        <v>229.44024657773832</v>
      </c>
      <c r="G39" s="198" t="str">
        <f t="shared" ref="G39:H39" si="3">IF($E$2&gt;=G$4,G37+G38,"-")</f>
        <v>-</v>
      </c>
      <c r="H39" s="198" t="str">
        <f t="shared" si="3"/>
        <v>-</v>
      </c>
      <c r="I39" s="32" t="str">
        <f>IF($E$2&gt;=I$4,I37+I38,"-")</f>
        <v>-</v>
      </c>
      <c r="J39" s="178"/>
      <c r="K39" s="133"/>
    </row>
    <row r="40" spans="2:11" x14ac:dyDescent="0.25">
      <c r="I40" s="178"/>
    </row>
    <row r="42" spans="2:11" ht="13.9" customHeight="1" x14ac:dyDescent="0.25">
      <c r="J42" s="20"/>
      <c r="K42" s="134"/>
    </row>
  </sheetData>
  <mergeCells count="4">
    <mergeCell ref="C2:D2"/>
    <mergeCell ref="B4:B6"/>
    <mergeCell ref="B8:B31"/>
    <mergeCell ref="B33:B39"/>
  </mergeCells>
  <conditionalFormatting sqref="E37:I37">
    <cfRule type="expression" dxfId="18" priority="8">
      <formula>$E$2=2019</formula>
    </cfRule>
    <cfRule type="expression" dxfId="17" priority="9">
      <formula>$E$2=2018</formula>
    </cfRule>
  </conditionalFormatting>
  <conditionalFormatting sqref="F7:H7 F9:H9 F19:H23 F30:H30 F32:H32">
    <cfRule type="expression" dxfId="16" priority="45">
      <formula>$E$2=2019</formula>
    </cfRule>
    <cfRule type="expression" dxfId="15" priority="46">
      <formula>$E$2=2018</formula>
    </cfRule>
  </conditionalFormatting>
  <conditionalFormatting sqref="F34:H34">
    <cfRule type="expression" dxfId="14" priority="14">
      <formula>$E$2=2019</formula>
    </cfRule>
    <cfRule type="expression" dxfId="13" priority="15">
      <formula>$E$2=2018</formula>
    </cfRule>
  </conditionalFormatting>
  <conditionalFormatting sqref="F38:I38">
    <cfRule type="expression" dxfId="12" priority="5">
      <formula>$E$2=2019</formula>
    </cfRule>
    <cfRule type="expression" dxfId="11" priority="6">
      <formula>$E$2=2018</formula>
    </cfRule>
  </conditionalFormatting>
  <conditionalFormatting sqref="G7:H7 G9:H9 G19:H23 G30:H30 G32:H32">
    <cfRule type="expression" dxfId="10" priority="44">
      <formula>$E$2=2020</formula>
    </cfRule>
  </conditionalFormatting>
  <conditionalFormatting sqref="G34:H34">
    <cfRule type="expression" dxfId="9" priority="13">
      <formula>$E$2=2020</formula>
    </cfRule>
  </conditionalFormatting>
  <conditionalFormatting sqref="G37:I38">
    <cfRule type="expression" dxfId="8" priority="4">
      <formula>$E$2=2020</formula>
    </cfRule>
  </conditionalFormatting>
  <conditionalFormatting sqref="H7 H9 H19:H23 H30 H32">
    <cfRule type="expression" dxfId="7" priority="47">
      <formula>$E$2=2021</formula>
    </cfRule>
  </conditionalFormatting>
  <conditionalFormatting sqref="H34">
    <cfRule type="expression" dxfId="6" priority="16">
      <formula>$E$2=2021</formula>
    </cfRule>
  </conditionalFormatting>
  <conditionalFormatting sqref="H36">
    <cfRule type="expression" dxfId="5" priority="10">
      <formula>$E$2=2020</formula>
    </cfRule>
    <cfRule type="expression" dxfId="4" priority="11">
      <formula>$E$2=2019</formula>
    </cfRule>
    <cfRule type="expression" dxfId="3" priority="12">
      <formula>$E$2=2018</formula>
    </cfRule>
  </conditionalFormatting>
  <conditionalFormatting sqref="I39">
    <cfRule type="expression" dxfId="2" priority="1">
      <formula>$E$2=2020</formula>
    </cfRule>
    <cfRule type="expression" dxfId="1" priority="2">
      <formula>$E$2=2019</formula>
    </cfRule>
    <cfRule type="expression" dxfId="0" priority="3">
      <formula>$E$2=2018</formula>
    </cfRule>
  </conditionalFormatting>
  <dataValidations count="1">
    <dataValidation type="list" allowBlank="1" showInputMessage="1" showErrorMessage="1" sqref="E2" xr:uid="{00000000-0002-0000-0400-000000000000}">
      <formula1>"2023,2024,2025,2026"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NOTICE</vt:lpstr>
      <vt:lpstr>Equilibre prévisionnel</vt:lpstr>
      <vt:lpstr>IPC</vt:lpstr>
      <vt:lpstr>Montants réalisés</vt:lpstr>
      <vt:lpstr>CRCP &amp; évolutions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2023-07-25T08:21:47Z</dcterms:modified>
</cp:coreProperties>
</file>