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0" documentId="13_ncr:1_{AE938939-53B4-4E23-BEEA-1A8ED85085E8}" xr6:coauthVersionLast="47" xr6:coauthVersionMax="47" xr10:uidLastSave="{00000000-0000-0000-0000-000000000000}"/>
  <bookViews>
    <workbookView xWindow="-28920" yWindow="-12450" windowWidth="29040" windowHeight="15720" tabRatio="744" firstSheet="2" activeTab="9" xr2:uid="{00000000-000D-0000-FFFF-FFFF00000000}"/>
  </bookViews>
  <sheets>
    <sheet name="Présentation" sheetId="18" r:id="rId1"/>
    <sheet name="Consommateurs types" sheetId="15" r:id="rId2"/>
    <sheet name="ATRD" sheetId="19" r:id="rId3"/>
    <sheet name="Transport &amp; stockage" sheetId="3" r:id="rId4"/>
    <sheet name="Coûts commerciaux" sheetId="21" r:id="rId5"/>
    <sheet name="Coûts d'approvisionnement" sheetId="23" r:id="rId6"/>
    <sheet name="Grille tarifaire HT" sheetId="9" r:id="rId7"/>
    <sheet name="Grille tarifaire TTC" sheetId="25" r:id="rId8"/>
    <sheet name="Grilles CP" sheetId="26" r:id="rId9"/>
    <sheet name="Historique grilles" sheetId="27" r:id="rId10"/>
  </sheets>
  <definedNames>
    <definedName name="_ftn1" localSheetId="5">'Coûts d''approvisionnement'!$B$38</definedName>
    <definedName name="_xlnm.Print_Area" localSheetId="2">ATRD!$B$2:$F$4</definedName>
    <definedName name="_xlnm.Print_Area" localSheetId="1">'Consommateurs types'!$B$2:$F$23</definedName>
    <definedName name="_xlnm.Print_Area" localSheetId="4">'Coûts commerciaux'!$B$2:$L$66</definedName>
    <definedName name="_xlnm.Print_Area" localSheetId="6">'Grille tarifaire HT'!$B$2:$E$52</definedName>
    <definedName name="_xlnm.Print_Area" localSheetId="7">'Grille tarifaire TTC'!$B$2:$E$75</definedName>
    <definedName name="_xlnm.Print_Area" localSheetId="0">Présentation!$A$2:$I$26</definedName>
    <definedName name="_xlnm.Print_Area" localSheetId="3">'Transport &amp; stockage'!$B$2:$E$3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3" l="1"/>
  <c r="C31" i="23"/>
  <c r="C30" i="23"/>
  <c r="C29" i="23" l="1"/>
  <c r="C28" i="23"/>
  <c r="C27" i="23"/>
  <c r="E2" i="23" l="1"/>
  <c r="C26" i="23"/>
  <c r="D11" i="21"/>
  <c r="D10" i="21"/>
  <c r="C25" i="23"/>
  <c r="C24" i="23"/>
  <c r="C23" i="23"/>
  <c r="C22" i="23"/>
  <c r="C6" i="21"/>
  <c r="C5" i="21"/>
  <c r="G110" i="26"/>
  <c r="F110" i="26"/>
  <c r="E110" i="26"/>
  <c r="D110" i="26"/>
  <c r="G109" i="26"/>
  <c r="F109" i="26"/>
  <c r="E109" i="26"/>
  <c r="D109" i="26"/>
  <c r="G105" i="26"/>
  <c r="F105" i="26"/>
  <c r="E105" i="26"/>
  <c r="D105" i="26"/>
  <c r="G104" i="26"/>
  <c r="F104" i="26"/>
  <c r="E104" i="26"/>
  <c r="D104" i="26"/>
  <c r="G100" i="26"/>
  <c r="F100" i="26"/>
  <c r="E100" i="26"/>
  <c r="D100" i="26"/>
  <c r="G99" i="26"/>
  <c r="F99" i="26"/>
  <c r="E99" i="26"/>
  <c r="D99" i="26"/>
  <c r="G95" i="26"/>
  <c r="F95" i="26"/>
  <c r="E95" i="26"/>
  <c r="D95" i="26"/>
  <c r="G94" i="26"/>
  <c r="F94" i="26"/>
  <c r="E94" i="26"/>
  <c r="D94" i="26"/>
  <c r="G90" i="26"/>
  <c r="F90" i="26"/>
  <c r="E90" i="26"/>
  <c r="D90" i="26"/>
  <c r="G89" i="26"/>
  <c r="F89" i="26"/>
  <c r="E89" i="26"/>
  <c r="D89" i="26"/>
  <c r="G85" i="26"/>
  <c r="F85" i="26"/>
  <c r="E85" i="26"/>
  <c r="D85" i="26"/>
  <c r="G84" i="26"/>
  <c r="F84" i="26"/>
  <c r="E84" i="26"/>
  <c r="D84" i="26"/>
  <c r="G80" i="26"/>
  <c r="F80" i="26"/>
  <c r="E80" i="26"/>
  <c r="D80" i="26"/>
  <c r="G79" i="26"/>
  <c r="F79" i="26"/>
  <c r="E79" i="26"/>
  <c r="D79" i="26"/>
  <c r="G75" i="26"/>
  <c r="F75" i="26"/>
  <c r="E75" i="26"/>
  <c r="D75" i="26"/>
  <c r="G74" i="26"/>
  <c r="F74" i="26"/>
  <c r="E74" i="26"/>
  <c r="D74" i="26"/>
  <c r="G70" i="26"/>
  <c r="F70" i="26"/>
  <c r="E70" i="26"/>
  <c r="D70" i="26"/>
  <c r="G69" i="26"/>
  <c r="F69" i="26"/>
  <c r="E69" i="26"/>
  <c r="D69" i="26"/>
  <c r="G65" i="26"/>
  <c r="F65" i="26"/>
  <c r="E65" i="26"/>
  <c r="D65" i="26"/>
  <c r="G64" i="26"/>
  <c r="F64" i="26"/>
  <c r="E64" i="26"/>
  <c r="D64" i="26"/>
  <c r="G60" i="26"/>
  <c r="F60" i="26"/>
  <c r="E60" i="26"/>
  <c r="D60" i="26"/>
  <c r="G59" i="26"/>
  <c r="F59" i="26"/>
  <c r="E59" i="26"/>
  <c r="D59" i="26"/>
  <c r="G55" i="26"/>
  <c r="F55" i="26"/>
  <c r="E55" i="26"/>
  <c r="D55" i="26"/>
  <c r="G54" i="26"/>
  <c r="F54" i="26"/>
  <c r="E54" i="26"/>
  <c r="D54" i="26"/>
  <c r="G50" i="26"/>
  <c r="F50" i="26"/>
  <c r="E50" i="26"/>
  <c r="D50" i="26"/>
  <c r="G49" i="26"/>
  <c r="F49" i="26"/>
  <c r="E49" i="26"/>
  <c r="D49" i="26"/>
  <c r="G45" i="26"/>
  <c r="F45" i="26"/>
  <c r="E45" i="26"/>
  <c r="D45" i="26"/>
  <c r="G44" i="26"/>
  <c r="F44" i="26"/>
  <c r="E44" i="26"/>
  <c r="D44" i="26"/>
  <c r="G40" i="26"/>
  <c r="F40" i="26"/>
  <c r="E40" i="26"/>
  <c r="D40" i="26"/>
  <c r="G39" i="26"/>
  <c r="F39" i="26"/>
  <c r="E39" i="26"/>
  <c r="D39" i="26"/>
  <c r="G35" i="26"/>
  <c r="F35" i="26"/>
  <c r="E35" i="26"/>
  <c r="D35" i="26"/>
  <c r="G34" i="26"/>
  <c r="F34" i="26"/>
  <c r="E34" i="26"/>
  <c r="D34" i="26"/>
  <c r="G30" i="26"/>
  <c r="F30" i="26"/>
  <c r="E30" i="26"/>
  <c r="D30" i="26"/>
  <c r="G29" i="26"/>
  <c r="F29" i="26"/>
  <c r="E29" i="26"/>
  <c r="D29" i="26"/>
  <c r="G25" i="26"/>
  <c r="F25" i="26"/>
  <c r="E25" i="26"/>
  <c r="D25" i="26"/>
  <c r="G24" i="26"/>
  <c r="F24" i="26"/>
  <c r="E24" i="26"/>
  <c r="D24" i="26"/>
  <c r="G20" i="26"/>
  <c r="F20" i="26"/>
  <c r="E20" i="26"/>
  <c r="D20" i="26"/>
  <c r="G19" i="26"/>
  <c r="F19" i="26"/>
  <c r="E19" i="26"/>
  <c r="D19" i="26"/>
  <c r="G15" i="26"/>
  <c r="F15" i="26"/>
  <c r="E15" i="26"/>
  <c r="D15" i="26"/>
  <c r="G14" i="26"/>
  <c r="F14" i="26"/>
  <c r="E14" i="26"/>
  <c r="D14" i="26"/>
  <c r="G10" i="26"/>
  <c r="F10" i="26"/>
  <c r="E10" i="26"/>
  <c r="D10" i="26"/>
  <c r="G9" i="26"/>
  <c r="F9" i="26"/>
  <c r="E9" i="26"/>
  <c r="D9" i="26"/>
  <c r="G5" i="26"/>
  <c r="F5" i="26"/>
  <c r="E5" i="26"/>
  <c r="D5" i="26"/>
  <c r="G4" i="26"/>
  <c r="F4" i="26"/>
  <c r="E4" i="26"/>
  <c r="D4" i="26"/>
  <c r="C21" i="23"/>
  <c r="D18" i="25"/>
  <c r="F25" i="25"/>
  <c r="F24" i="25"/>
  <c r="AS31" i="9"/>
  <c r="AS30" i="9"/>
  <c r="AQ31" i="9"/>
  <c r="AQ30" i="9"/>
  <c r="AO31" i="9"/>
  <c r="AO30" i="9"/>
  <c r="AM31" i="9"/>
  <c r="AM30" i="9"/>
  <c r="AK31" i="9"/>
  <c r="AK30" i="9"/>
  <c r="AI31" i="9"/>
  <c r="AI30" i="9"/>
  <c r="AG31" i="9"/>
  <c r="AG30" i="9"/>
  <c r="AE31" i="9"/>
  <c r="AE30" i="9"/>
  <c r="AC31" i="9"/>
  <c r="AC30" i="9"/>
  <c r="AA31" i="9"/>
  <c r="AA30" i="9"/>
  <c r="Y31" i="9"/>
  <c r="Y30" i="9"/>
  <c r="W31" i="9"/>
  <c r="W30" i="9"/>
  <c r="U30" i="9"/>
  <c r="U31" i="9"/>
  <c r="S31" i="9"/>
  <c r="S30" i="9"/>
  <c r="Q31" i="9"/>
  <c r="Q30" i="9"/>
  <c r="O31" i="9"/>
  <c r="O30" i="9"/>
  <c r="M31" i="9"/>
  <c r="M30" i="9"/>
  <c r="K31" i="9"/>
  <c r="K30" i="9"/>
  <c r="I31" i="9"/>
  <c r="I30" i="9"/>
  <c r="G31" i="9"/>
  <c r="G30" i="9"/>
  <c r="E31" i="9"/>
  <c r="E30" i="9"/>
  <c r="C31" i="9"/>
  <c r="C30" i="9"/>
  <c r="C20" i="23"/>
  <c r="C11" i="21" l="1"/>
  <c r="AI36" i="9" l="1"/>
  <c r="AI7" i="9" s="1"/>
  <c r="AG36" i="9"/>
  <c r="AG7" i="9" s="1"/>
  <c r="AE36" i="9"/>
  <c r="AE7" i="9" s="1"/>
  <c r="G36" i="9"/>
  <c r="G7" i="9" s="1"/>
  <c r="AC36" i="9"/>
  <c r="AC7" i="9" s="1"/>
  <c r="E36" i="9"/>
  <c r="E7" i="9" s="1"/>
  <c r="AA36" i="9"/>
  <c r="AA7" i="9" s="1"/>
  <c r="C36" i="9"/>
  <c r="C7" i="9" s="1"/>
  <c r="Y36" i="9"/>
  <c r="Y7" i="9" s="1"/>
  <c r="W36" i="9"/>
  <c r="W7" i="9" s="1"/>
  <c r="AS36" i="9"/>
  <c r="AS7" i="9" s="1"/>
  <c r="U36" i="9"/>
  <c r="U7" i="9" s="1"/>
  <c r="Q36" i="9"/>
  <c r="Q7" i="9" s="1"/>
  <c r="K36" i="9"/>
  <c r="K7" i="9" s="1"/>
  <c r="I36" i="9"/>
  <c r="I7" i="9" s="1"/>
  <c r="AQ36" i="9"/>
  <c r="AQ7" i="9" s="1"/>
  <c r="S36" i="9"/>
  <c r="S7" i="9" s="1"/>
  <c r="AO36" i="9"/>
  <c r="AO7" i="9" s="1"/>
  <c r="AM36" i="9"/>
  <c r="AM7" i="9" s="1"/>
  <c r="O36" i="9"/>
  <c r="O7" i="9" s="1"/>
  <c r="AK36" i="9"/>
  <c r="AK7" i="9" s="1"/>
  <c r="M36" i="9"/>
  <c r="M7" i="9" s="1"/>
  <c r="C10" i="21"/>
  <c r="E35" i="9" l="1"/>
  <c r="E6" i="9" s="1"/>
  <c r="Y35" i="9"/>
  <c r="Y6" i="9" s="1"/>
  <c r="W35" i="9"/>
  <c r="W6" i="9" s="1"/>
  <c r="AQ35" i="9"/>
  <c r="AQ6" i="9" s="1"/>
  <c r="AS35" i="9"/>
  <c r="AS6" i="9" s="1"/>
  <c r="U35" i="9"/>
  <c r="U6" i="9" s="1"/>
  <c r="S35" i="9"/>
  <c r="S6" i="9" s="1"/>
  <c r="AO35" i="9"/>
  <c r="AO6" i="9" s="1"/>
  <c r="Q35" i="9"/>
  <c r="Q6" i="9" s="1"/>
  <c r="M35" i="9"/>
  <c r="M6" i="9" s="1"/>
  <c r="AE35" i="9"/>
  <c r="AE6" i="9" s="1"/>
  <c r="AA35" i="9"/>
  <c r="AA6" i="9" s="1"/>
  <c r="AM35" i="9"/>
  <c r="AM6" i="9" s="1"/>
  <c r="O35" i="9"/>
  <c r="O6" i="9" s="1"/>
  <c r="AK35" i="9"/>
  <c r="AK6" i="9" s="1"/>
  <c r="G35" i="9"/>
  <c r="G6" i="9" s="1"/>
  <c r="AC35" i="9"/>
  <c r="AC6" i="9" s="1"/>
  <c r="C35" i="9"/>
  <c r="C6" i="9" s="1"/>
  <c r="AI35" i="9"/>
  <c r="AI6" i="9" s="1"/>
  <c r="K35" i="9"/>
  <c r="K6" i="9" s="1"/>
  <c r="AG35" i="9"/>
  <c r="AG6" i="9" s="1"/>
  <c r="I35" i="9"/>
  <c r="I6" i="9" s="1"/>
  <c r="C19" i="23"/>
  <c r="C18" i="23"/>
  <c r="C17" i="23"/>
  <c r="C16" i="23" l="1"/>
  <c r="C15" i="23"/>
  <c r="C14" i="23"/>
  <c r="C13" i="23"/>
  <c r="C12" i="23"/>
  <c r="C11" i="23"/>
  <c r="C10" i="23"/>
  <c r="C9" i="23"/>
  <c r="C8" i="23"/>
  <c r="C7" i="23"/>
  <c r="C6" i="23"/>
  <c r="H18" i="9" l="1"/>
  <c r="J18" i="9"/>
  <c r="E18" i="9"/>
  <c r="D18" i="9"/>
  <c r="F18" i="9"/>
  <c r="W18" i="9"/>
  <c r="K18" i="9"/>
  <c r="N18" i="9"/>
  <c r="T18" i="9"/>
  <c r="O18" i="9"/>
  <c r="X18" i="9"/>
  <c r="P18" i="9"/>
  <c r="I18" i="9"/>
  <c r="V18" i="9"/>
  <c r="L18" i="9"/>
  <c r="C18" i="9"/>
  <c r="G18" i="9"/>
  <c r="M18" i="9"/>
  <c r="R18" i="9"/>
  <c r="Q18" i="9"/>
  <c r="U18" i="9"/>
  <c r="S18" i="9"/>
  <c r="E17" i="9"/>
  <c r="S17" i="9"/>
  <c r="T17" i="9"/>
  <c r="W17" i="9"/>
  <c r="F17" i="9"/>
  <c r="J17" i="9"/>
  <c r="G17" i="9"/>
  <c r="M17" i="9"/>
  <c r="K17" i="9"/>
  <c r="N17" i="9"/>
  <c r="U17" i="9"/>
  <c r="P17" i="9"/>
  <c r="H17" i="9"/>
  <c r="X17" i="9"/>
  <c r="I17" i="9"/>
  <c r="L17" i="9"/>
  <c r="O17" i="9"/>
  <c r="V17" i="9"/>
  <c r="C17" i="9"/>
  <c r="D17" i="9"/>
  <c r="Q17" i="9"/>
  <c r="R17" i="9"/>
  <c r="AN36" i="9"/>
  <c r="P36" i="9"/>
  <c r="AH35" i="9"/>
  <c r="J35" i="9"/>
  <c r="N36" i="9"/>
  <c r="AF35" i="9"/>
  <c r="H35" i="9"/>
  <c r="L36" i="9"/>
  <c r="F35" i="9"/>
  <c r="D36" i="9"/>
  <c r="H36" i="9"/>
  <c r="D35" i="9"/>
  <c r="F36" i="9"/>
  <c r="AT35" i="9"/>
  <c r="AR35" i="9"/>
  <c r="AP35" i="9"/>
  <c r="AT36" i="9"/>
  <c r="AN35" i="9"/>
  <c r="P35" i="9"/>
  <c r="T36" i="9"/>
  <c r="AP36" i="9"/>
  <c r="AJ35" i="9"/>
  <c r="L35" i="9"/>
  <c r="AL36" i="9"/>
  <c r="AJ36" i="9"/>
  <c r="AD35" i="9"/>
  <c r="AH36" i="9"/>
  <c r="J36" i="9"/>
  <c r="AB35" i="9"/>
  <c r="AF36" i="9"/>
  <c r="Z35" i="9"/>
  <c r="AD36" i="9"/>
  <c r="X35" i="9"/>
  <c r="AB36" i="9"/>
  <c r="V35" i="9"/>
  <c r="Z36" i="9"/>
  <c r="T35" i="9"/>
  <c r="X36" i="9"/>
  <c r="R35" i="9"/>
  <c r="V36" i="9"/>
  <c r="AR36" i="9"/>
  <c r="AL35" i="9"/>
  <c r="N35" i="9"/>
  <c r="R36" i="9"/>
  <c r="J20" i="25"/>
  <c r="J19" i="25"/>
  <c r="I20" i="25"/>
  <c r="I19" i="25"/>
  <c r="AB31" i="9" l="1"/>
  <c r="D6" i="9"/>
  <c r="P30" i="9" l="1"/>
  <c r="X16" i="9" l="1"/>
  <c r="D16" i="9"/>
  <c r="M20" i="25"/>
  <c r="L20" i="25"/>
  <c r="X20" i="25"/>
  <c r="C20" i="25"/>
  <c r="C7" i="25" s="1"/>
  <c r="P4" i="26" s="1"/>
  <c r="D20" i="25"/>
  <c r="E20" i="25"/>
  <c r="F20" i="25"/>
  <c r="G20" i="25"/>
  <c r="H20" i="25"/>
  <c r="K20" i="25"/>
  <c r="N20" i="25"/>
  <c r="O20" i="25"/>
  <c r="P20" i="25"/>
  <c r="Q20" i="25"/>
  <c r="R20" i="25"/>
  <c r="S20" i="25"/>
  <c r="T20" i="25"/>
  <c r="U20" i="25"/>
  <c r="V20" i="25"/>
  <c r="W20" i="25"/>
  <c r="X19" i="25"/>
  <c r="M19" i="25"/>
  <c r="N19" i="25"/>
  <c r="O19" i="25"/>
  <c r="P19" i="25"/>
  <c r="Q19" i="25"/>
  <c r="R19" i="25"/>
  <c r="S19" i="25"/>
  <c r="T19" i="25"/>
  <c r="U19" i="25"/>
  <c r="V19" i="25"/>
  <c r="W19" i="25"/>
  <c r="L19" i="25"/>
  <c r="K19" i="25"/>
  <c r="H19" i="25"/>
  <c r="G19" i="25"/>
  <c r="F19" i="25"/>
  <c r="E19" i="25"/>
  <c r="D19" i="25"/>
  <c r="C19" i="25"/>
  <c r="D7" i="9"/>
  <c r="F6" i="9" l="1"/>
  <c r="Z6" i="9"/>
  <c r="AD6" i="9"/>
  <c r="AH7" i="9"/>
  <c r="AL6" i="9"/>
  <c r="N7" i="9"/>
  <c r="R6" i="9"/>
  <c r="AB7" i="9"/>
  <c r="AH6" i="9"/>
  <c r="AL7" i="9"/>
  <c r="L7" i="9"/>
  <c r="F7" i="9"/>
  <c r="AN7" i="9"/>
  <c r="AF6" i="9"/>
  <c r="AJ7" i="9"/>
  <c r="AR6" i="9"/>
  <c r="H6" i="9"/>
  <c r="N6" i="9"/>
  <c r="AF7" i="9"/>
  <c r="AD7" i="9"/>
  <c r="AP6" i="9"/>
  <c r="AJ6" i="9"/>
  <c r="AT6" i="9"/>
  <c r="AT7" i="9"/>
  <c r="X7" i="9"/>
  <c r="Z7" i="9"/>
  <c r="V6" i="9"/>
  <c r="AB6" i="9"/>
  <c r="J6" i="9"/>
  <c r="T6" i="9"/>
  <c r="V7" i="9"/>
  <c r="L6" i="9"/>
  <c r="J7" i="9"/>
  <c r="R7" i="9"/>
  <c r="P7" i="9"/>
  <c r="P6" i="9"/>
  <c r="AR7" i="9"/>
  <c r="AN6" i="9"/>
  <c r="X6" i="9"/>
  <c r="H7" i="9"/>
  <c r="AP7" i="9"/>
  <c r="T7" i="9"/>
  <c r="D10" i="25"/>
  <c r="C10" i="25"/>
  <c r="C12" i="9" s="1"/>
  <c r="O4" i="26" s="1"/>
  <c r="E7" i="25"/>
  <c r="P9" i="26" s="1"/>
  <c r="E6" i="25"/>
  <c r="N9" i="26" s="1"/>
  <c r="C6" i="25"/>
  <c r="N4" i="26" s="1"/>
  <c r="AK6" i="25"/>
  <c r="N89" i="26" s="1"/>
  <c r="Y6" i="25"/>
  <c r="N59" i="26" s="1"/>
  <c r="M6" i="25"/>
  <c r="N29" i="26" s="1"/>
  <c r="G7" i="25"/>
  <c r="P14" i="26" s="1"/>
  <c r="AI7" i="25"/>
  <c r="P84" i="26" s="1"/>
  <c r="W7" i="25"/>
  <c r="P54" i="26" s="1"/>
  <c r="K7" i="25"/>
  <c r="P24" i="26" s="1"/>
  <c r="AK7" i="25"/>
  <c r="P89" i="26" s="1"/>
  <c r="AI6" i="25"/>
  <c r="N84" i="26" s="1"/>
  <c r="W6" i="25"/>
  <c r="N54" i="26" s="1"/>
  <c r="K6" i="25"/>
  <c r="N24" i="26" s="1"/>
  <c r="Y7" i="25"/>
  <c r="P59" i="26" s="1"/>
  <c r="AS7" i="25"/>
  <c r="P109" i="26" s="1"/>
  <c r="AG7" i="25"/>
  <c r="P79" i="26" s="1"/>
  <c r="U7" i="25"/>
  <c r="P49" i="26" s="1"/>
  <c r="I7" i="25"/>
  <c r="P19" i="26" s="1"/>
  <c r="S6" i="25"/>
  <c r="N44" i="26" s="1"/>
  <c r="AS6" i="25"/>
  <c r="N109" i="26" s="1"/>
  <c r="AG6" i="25"/>
  <c r="N79" i="26" s="1"/>
  <c r="U6" i="25"/>
  <c r="N49" i="26" s="1"/>
  <c r="I6" i="25"/>
  <c r="N19" i="26" s="1"/>
  <c r="AE6" i="25"/>
  <c r="N74" i="26" s="1"/>
  <c r="AQ7" i="25"/>
  <c r="P104" i="26" s="1"/>
  <c r="AE7" i="25"/>
  <c r="P74" i="26" s="1"/>
  <c r="S7" i="25"/>
  <c r="P44" i="26" s="1"/>
  <c r="AQ6" i="25"/>
  <c r="N104" i="26" s="1"/>
  <c r="M7" i="25"/>
  <c r="P29" i="26" s="1"/>
  <c r="AO7" i="25"/>
  <c r="P99" i="26" s="1"/>
  <c r="AC7" i="25"/>
  <c r="P69" i="26" s="1"/>
  <c r="Q7" i="25"/>
  <c r="P39" i="26" s="1"/>
  <c r="G6" i="25"/>
  <c r="N14" i="26" s="1"/>
  <c r="O6" i="25"/>
  <c r="N34" i="26" s="1"/>
  <c r="AO6" i="25"/>
  <c r="N99" i="26" s="1"/>
  <c r="AC6" i="25"/>
  <c r="N69" i="26" s="1"/>
  <c r="Q6" i="25"/>
  <c r="N39" i="26" s="1"/>
  <c r="AA6" i="25"/>
  <c r="N64" i="26" s="1"/>
  <c r="AM7" i="25"/>
  <c r="P94" i="26" s="1"/>
  <c r="AA7" i="25"/>
  <c r="P64" i="26" s="1"/>
  <c r="O7" i="25"/>
  <c r="P34" i="26" s="1"/>
  <c r="AM6" i="25"/>
  <c r="N94" i="26" s="1"/>
  <c r="R31" i="9"/>
  <c r="P31" i="9"/>
  <c r="AT30" i="9"/>
  <c r="AH31" i="9"/>
  <c r="AL30" i="9"/>
  <c r="AH30" i="9"/>
  <c r="D30" i="9"/>
  <c r="L31" i="9"/>
  <c r="V31" i="9"/>
  <c r="H31" i="9"/>
  <c r="AD30" i="9"/>
  <c r="AL31" i="9"/>
  <c r="AJ30" i="9"/>
  <c r="AP30" i="9"/>
  <c r="Z30" i="9"/>
  <c r="F31" i="9"/>
  <c r="AT31" i="9"/>
  <c r="H30" i="9"/>
  <c r="Z31" i="9"/>
  <c r="AN30" i="9"/>
  <c r="AF30" i="9"/>
  <c r="X30" i="9"/>
  <c r="R30" i="9"/>
  <c r="N30" i="9"/>
  <c r="AP31" i="9"/>
  <c r="AF31" i="9"/>
  <c r="X31" i="9"/>
  <c r="F30" i="9"/>
  <c r="D31" i="9"/>
  <c r="J30" i="9"/>
  <c r="N31" i="9"/>
  <c r="AN31" i="9"/>
  <c r="AR30" i="9"/>
  <c r="AB30" i="9"/>
  <c r="AR31" i="9"/>
  <c r="L30" i="9"/>
  <c r="J31" i="9"/>
  <c r="T30" i="9"/>
  <c r="T31" i="9"/>
  <c r="AD31" i="9"/>
  <c r="V30" i="9"/>
  <c r="AJ31" i="9"/>
  <c r="D7" i="25" l="1"/>
  <c r="P5" i="26" s="1" a="1"/>
  <c r="P5" i="26" s="1"/>
  <c r="D12" i="9"/>
  <c r="O5" i="26" s="1" a="1"/>
  <c r="O5" i="26" s="1"/>
  <c r="AF10" i="25"/>
  <c r="AE10" i="25"/>
  <c r="AE12" i="9" s="1"/>
  <c r="O74" i="26" s="1"/>
  <c r="D9" i="25"/>
  <c r="C9" i="25"/>
  <c r="C11" i="9" s="1"/>
  <c r="R9" i="25"/>
  <c r="Q9" i="25"/>
  <c r="Q11" i="9" s="1"/>
  <c r="M39" i="26" s="1"/>
  <c r="AJ9" i="25"/>
  <c r="AI9" i="25"/>
  <c r="AI11" i="9" s="1"/>
  <c r="M84" i="26" s="1"/>
  <c r="AL10" i="25"/>
  <c r="AK10" i="25"/>
  <c r="AK12" i="9" s="1"/>
  <c r="O89" i="26" s="1"/>
  <c r="L10" i="25"/>
  <c r="K10" i="25"/>
  <c r="K12" i="9" s="1"/>
  <c r="O24" i="26" s="1"/>
  <c r="X10" i="25"/>
  <c r="W10" i="25"/>
  <c r="W12" i="9" s="1"/>
  <c r="O54" i="26" s="1"/>
  <c r="AN9" i="25"/>
  <c r="AM9" i="25"/>
  <c r="AM11" i="9" s="1"/>
  <c r="M94" i="26" s="1"/>
  <c r="AP10" i="25"/>
  <c r="AO10" i="25"/>
  <c r="AO12" i="9" s="1"/>
  <c r="O99" i="26" s="1"/>
  <c r="J10" i="25"/>
  <c r="I10" i="25"/>
  <c r="I12" i="9" s="1"/>
  <c r="O19" i="26" s="1"/>
  <c r="H10" i="25"/>
  <c r="G10" i="25"/>
  <c r="G12" i="9" s="1"/>
  <c r="O14" i="26" s="1"/>
  <c r="Z10" i="25"/>
  <c r="Y10" i="25"/>
  <c r="Y12" i="9" s="1"/>
  <c r="O59" i="26" s="1"/>
  <c r="AR10" i="25"/>
  <c r="AQ10" i="25"/>
  <c r="AQ12" i="9" s="1"/>
  <c r="O104" i="26" s="1"/>
  <c r="L9" i="25"/>
  <c r="K9" i="25"/>
  <c r="K11" i="9" s="1"/>
  <c r="M24" i="26" s="1"/>
  <c r="AF9" i="25"/>
  <c r="AE9" i="25"/>
  <c r="AE11" i="9" s="1"/>
  <c r="M74" i="26" s="1"/>
  <c r="X9" i="25"/>
  <c r="W9" i="25"/>
  <c r="W11" i="9" s="1"/>
  <c r="M54" i="26" s="1"/>
  <c r="F9" i="25"/>
  <c r="E9" i="25"/>
  <c r="E11" i="9" s="1"/>
  <c r="M9" i="26" s="1"/>
  <c r="J9" i="25"/>
  <c r="I9" i="25"/>
  <c r="I11" i="9" s="1"/>
  <c r="M19" i="26" s="1"/>
  <c r="F10" i="25"/>
  <c r="E10" i="25"/>
  <c r="E12" i="9" s="1"/>
  <c r="O9" i="26" s="1"/>
  <c r="V9" i="25"/>
  <c r="U9" i="25"/>
  <c r="U11" i="9" s="1"/>
  <c r="M49" i="26" s="1"/>
  <c r="AH9" i="25"/>
  <c r="AG9" i="25"/>
  <c r="AG11" i="9" s="1"/>
  <c r="M79" i="26" s="1"/>
  <c r="R10" i="25"/>
  <c r="Q10" i="25"/>
  <c r="Q12" i="9" s="1"/>
  <c r="O39" i="26" s="1"/>
  <c r="AD10" i="25"/>
  <c r="AC10" i="25"/>
  <c r="AC12" i="9" s="1"/>
  <c r="O69" i="26" s="1"/>
  <c r="AJ10" i="25"/>
  <c r="AI10" i="25"/>
  <c r="AI12" i="9" s="1"/>
  <c r="O84" i="26" s="1"/>
  <c r="N10" i="25"/>
  <c r="M10" i="25"/>
  <c r="M12" i="9" s="1"/>
  <c r="O29" i="26" s="1"/>
  <c r="V10" i="25"/>
  <c r="U10" i="25"/>
  <c r="U12" i="9" s="1"/>
  <c r="O49" i="26" s="1"/>
  <c r="AB10" i="25"/>
  <c r="AA10" i="25"/>
  <c r="AA12" i="9" s="1"/>
  <c r="O64" i="26" s="1"/>
  <c r="AR9" i="25"/>
  <c r="AQ9" i="25"/>
  <c r="AQ11" i="9" s="1"/>
  <c r="M104" i="26" s="1"/>
  <c r="AH10" i="25"/>
  <c r="AG10" i="25"/>
  <c r="AG12" i="9" s="1"/>
  <c r="O79" i="26" s="1"/>
  <c r="Z9" i="25"/>
  <c r="Y9" i="25"/>
  <c r="Y11" i="9" s="1"/>
  <c r="M59" i="26" s="1"/>
  <c r="AB9" i="25"/>
  <c r="AA9" i="25"/>
  <c r="AA11" i="9" s="1"/>
  <c r="M64" i="26" s="1"/>
  <c r="AD9" i="25"/>
  <c r="AC9" i="25"/>
  <c r="AC11" i="9" s="1"/>
  <c r="M69" i="26" s="1"/>
  <c r="AP9" i="25"/>
  <c r="AO9" i="25"/>
  <c r="AO11" i="9" s="1"/>
  <c r="M99" i="26" s="1"/>
  <c r="P9" i="25"/>
  <c r="O9" i="25"/>
  <c r="O11" i="9" s="1"/>
  <c r="M34" i="26" s="1"/>
  <c r="H9" i="25"/>
  <c r="G9" i="25"/>
  <c r="G11" i="9" s="1"/>
  <c r="M14" i="26" s="1"/>
  <c r="AT9" i="25"/>
  <c r="AS9" i="25"/>
  <c r="AS11" i="9" s="1"/>
  <c r="M109" i="26" s="1"/>
  <c r="T9" i="25"/>
  <c r="S9" i="25"/>
  <c r="S11" i="9" s="1"/>
  <c r="M44" i="26" s="1"/>
  <c r="P10" i="25"/>
  <c r="O10" i="25"/>
  <c r="O12" i="9" s="1"/>
  <c r="O34" i="26" s="1"/>
  <c r="N9" i="25"/>
  <c r="M9" i="25"/>
  <c r="M11" i="9" s="1"/>
  <c r="M29" i="26" s="1"/>
  <c r="AN10" i="25"/>
  <c r="AM10" i="25"/>
  <c r="AM12" i="9" s="1"/>
  <c r="O94" i="26" s="1"/>
  <c r="T10" i="25"/>
  <c r="S10" i="25"/>
  <c r="S12" i="9" s="1"/>
  <c r="O44" i="26" s="1"/>
  <c r="AT10" i="25"/>
  <c r="AS10" i="25"/>
  <c r="AS12" i="9" s="1"/>
  <c r="O109" i="26" s="1"/>
  <c r="AL9" i="25"/>
  <c r="AK9" i="25"/>
  <c r="AK11" i="9" s="1"/>
  <c r="M89" i="26" s="1"/>
  <c r="M4" i="26" l="1"/>
  <c r="AR6" i="25"/>
  <c r="N105" i="26" s="1" a="1"/>
  <c r="N105" i="26" s="1"/>
  <c r="AR11" i="9"/>
  <c r="M105" i="26" s="1" a="1"/>
  <c r="M105" i="26" s="1"/>
  <c r="T7" i="25"/>
  <c r="P45" i="26" s="1" a="1"/>
  <c r="P45" i="26" s="1"/>
  <c r="T12" i="9"/>
  <c r="O45" i="26" s="1" a="1"/>
  <c r="O45" i="26" s="1"/>
  <c r="AD7" i="25"/>
  <c r="P70" i="26" s="1" a="1"/>
  <c r="P70" i="26" s="1"/>
  <c r="AD12" i="9"/>
  <c r="O70" i="26" s="1" a="1"/>
  <c r="O70" i="26" s="1"/>
  <c r="H7" i="25"/>
  <c r="P15" i="26" s="1" a="1"/>
  <c r="P15" i="26" s="1"/>
  <c r="H12" i="9"/>
  <c r="O15" i="26" s="1" a="1"/>
  <c r="O15" i="26" s="1"/>
  <c r="AN7" i="25"/>
  <c r="P95" i="26" s="1" a="1"/>
  <c r="P95" i="26" s="1"/>
  <c r="AN12" i="9"/>
  <c r="O95" i="26" s="1" a="1"/>
  <c r="O95" i="26" s="1"/>
  <c r="R7" i="25"/>
  <c r="P40" i="26" s="1" a="1"/>
  <c r="P40" i="26" s="1"/>
  <c r="R12" i="9"/>
  <c r="O40" i="26" s="1" a="1"/>
  <c r="O40" i="26" s="1"/>
  <c r="AJ6" i="25"/>
  <c r="N85" i="26" s="1" a="1"/>
  <c r="N85" i="26" s="1"/>
  <c r="AJ11" i="9"/>
  <c r="M85" i="26" s="1" a="1"/>
  <c r="M85" i="26" s="1"/>
  <c r="AB7" i="25"/>
  <c r="P65" i="26" s="1" a="1"/>
  <c r="P65" i="26" s="1"/>
  <c r="AB12" i="9"/>
  <c r="O65" i="26" s="1" a="1"/>
  <c r="O65" i="26" s="1"/>
  <c r="AH6" i="25"/>
  <c r="N80" i="26" s="1" a="1"/>
  <c r="N80" i="26" s="1"/>
  <c r="AH11" i="9"/>
  <c r="M80" i="26" s="1" a="1"/>
  <c r="M80" i="26" s="1"/>
  <c r="AP7" i="25"/>
  <c r="P100" i="26" s="1" a="1"/>
  <c r="P100" i="26" s="1"/>
  <c r="AP12" i="9"/>
  <c r="O100" i="26" s="1" a="1"/>
  <c r="O100" i="26" s="1"/>
  <c r="AD6" i="25"/>
  <c r="N70" i="26" s="1" a="1"/>
  <c r="N70" i="26" s="1"/>
  <c r="AD11" i="9"/>
  <c r="M70" i="26" s="1" a="1"/>
  <c r="M70" i="26" s="1"/>
  <c r="V6" i="25"/>
  <c r="N50" i="26" s="1" a="1"/>
  <c r="N50" i="26" s="1"/>
  <c r="V11" i="9"/>
  <c r="M50" i="26" s="1" a="1"/>
  <c r="M50" i="26" s="1"/>
  <c r="L6" i="25"/>
  <c r="N25" i="26" s="1" a="1"/>
  <c r="N25" i="26" s="1"/>
  <c r="L11" i="9"/>
  <c r="M25" i="26" s="1" a="1"/>
  <c r="M25" i="26" s="1"/>
  <c r="D6" i="25"/>
  <c r="N5" i="26" s="1" a="1"/>
  <c r="N5" i="26" s="1"/>
  <c r="D11" i="9"/>
  <c r="M5" i="26" s="1" a="1"/>
  <c r="M5" i="26" s="1"/>
  <c r="AL6" i="25"/>
  <c r="N90" i="26" s="1" a="1"/>
  <c r="N90" i="26" s="1"/>
  <c r="AL11" i="9"/>
  <c r="M90" i="26" s="1" a="1"/>
  <c r="M90" i="26" s="1"/>
  <c r="T6" i="25"/>
  <c r="N45" i="26" s="1" a="1"/>
  <c r="N45" i="26" s="1"/>
  <c r="T11" i="9"/>
  <c r="M45" i="26" s="1" a="1"/>
  <c r="M45" i="26" s="1"/>
  <c r="AR7" i="25"/>
  <c r="P105" i="26" s="1" a="1"/>
  <c r="P105" i="26" s="1"/>
  <c r="AR12" i="9"/>
  <c r="O105" i="26" s="1" a="1"/>
  <c r="O105" i="26" s="1"/>
  <c r="AF7" i="25"/>
  <c r="P75" i="26" s="1" a="1"/>
  <c r="P75" i="26" s="1"/>
  <c r="AF12" i="9"/>
  <c r="O75" i="26" s="1" a="1"/>
  <c r="O75" i="26" s="1"/>
  <c r="H6" i="25"/>
  <c r="N15" i="26" s="1" a="1"/>
  <c r="N15" i="26" s="1"/>
  <c r="H11" i="9"/>
  <c r="M15" i="26" s="1" a="1"/>
  <c r="M15" i="26" s="1"/>
  <c r="AH7" i="25"/>
  <c r="P80" i="26" s="1" a="1"/>
  <c r="P80" i="26" s="1"/>
  <c r="AH12" i="9"/>
  <c r="O80" i="26" s="1" a="1"/>
  <c r="O80" i="26" s="1"/>
  <c r="F6" i="25"/>
  <c r="N10" i="26" s="1" a="1"/>
  <c r="N10" i="26" s="1"/>
  <c r="F11" i="9"/>
  <c r="M10" i="26" s="1" a="1"/>
  <c r="M10" i="26" s="1"/>
  <c r="AL7" i="25"/>
  <c r="P90" i="26" s="1" a="1"/>
  <c r="P90" i="26" s="1"/>
  <c r="AL12" i="9"/>
  <c r="O90" i="26" s="1" a="1"/>
  <c r="O90" i="26" s="1"/>
  <c r="P6" i="25"/>
  <c r="N35" i="26" s="1" a="1"/>
  <c r="N35" i="26" s="1"/>
  <c r="P11" i="9"/>
  <c r="M35" i="26" s="1" a="1"/>
  <c r="M35" i="26" s="1"/>
  <c r="X6" i="25"/>
  <c r="N55" i="26" s="1" a="1"/>
  <c r="N55" i="26" s="1"/>
  <c r="X11" i="9"/>
  <c r="M55" i="26" s="1" a="1"/>
  <c r="M55" i="26" s="1"/>
  <c r="J7" i="25"/>
  <c r="P20" i="26" s="1" a="1"/>
  <c r="P20" i="26" s="1"/>
  <c r="J12" i="9"/>
  <c r="O20" i="26" s="1" a="1"/>
  <c r="O20" i="26" s="1"/>
  <c r="N6" i="25"/>
  <c r="N30" i="26" s="1" a="1"/>
  <c r="N30" i="26" s="1"/>
  <c r="N11" i="9"/>
  <c r="M30" i="26" s="1" a="1"/>
  <c r="M30" i="26" s="1"/>
  <c r="AP6" i="25"/>
  <c r="N100" i="26" s="1" a="1"/>
  <c r="N100" i="26" s="1"/>
  <c r="AP11" i="9"/>
  <c r="M100" i="26" s="1" a="1"/>
  <c r="M100" i="26" s="1"/>
  <c r="AF6" i="25"/>
  <c r="N75" i="26" s="1" a="1"/>
  <c r="N75" i="26" s="1"/>
  <c r="AF11" i="9"/>
  <c r="M75" i="26" s="1" a="1"/>
  <c r="M75" i="26" s="1"/>
  <c r="R6" i="25"/>
  <c r="N40" i="26" s="1" a="1"/>
  <c r="N40" i="26" s="1"/>
  <c r="R11" i="9"/>
  <c r="M40" i="26" s="1" a="1"/>
  <c r="M40" i="26" s="1"/>
  <c r="P7" i="25"/>
  <c r="P35" i="26" s="1" a="1"/>
  <c r="P35" i="26" s="1"/>
  <c r="P12" i="9"/>
  <c r="O35" i="26" s="1" a="1"/>
  <c r="O35" i="26" s="1"/>
  <c r="V7" i="25"/>
  <c r="P50" i="26" s="1" a="1"/>
  <c r="P50" i="26" s="1"/>
  <c r="V12" i="9"/>
  <c r="O50" i="26" s="1" a="1"/>
  <c r="O50" i="26" s="1"/>
  <c r="AN6" i="25"/>
  <c r="N95" i="26" s="1" a="1"/>
  <c r="N95" i="26" s="1"/>
  <c r="AN11" i="9"/>
  <c r="M95" i="26" s="1" a="1"/>
  <c r="M95" i="26" s="1"/>
  <c r="AB6" i="25"/>
  <c r="N65" i="26" s="1" a="1"/>
  <c r="N65" i="26" s="1"/>
  <c r="AB11" i="9"/>
  <c r="M65" i="26" s="1" a="1"/>
  <c r="M65" i="26" s="1"/>
  <c r="N7" i="25"/>
  <c r="P30" i="26" s="1" a="1"/>
  <c r="P30" i="26" s="1"/>
  <c r="N12" i="9"/>
  <c r="O30" i="26" s="1" a="1"/>
  <c r="O30" i="26" s="1"/>
  <c r="F7" i="25"/>
  <c r="P10" i="26" s="1" a="1"/>
  <c r="P10" i="26" s="1"/>
  <c r="F12" i="9"/>
  <c r="O10" i="26" s="1" a="1"/>
  <c r="O10" i="26" s="1"/>
  <c r="X7" i="25"/>
  <c r="P55" i="26" s="1" a="1"/>
  <c r="P55" i="26" s="1"/>
  <c r="X12" i="9"/>
  <c r="O55" i="26" s="1" a="1"/>
  <c r="O55" i="26" s="1"/>
  <c r="AT7" i="25"/>
  <c r="P110" i="26" s="1" a="1"/>
  <c r="P110" i="26" s="1"/>
  <c r="AT12" i="9"/>
  <c r="O110" i="26" s="1" a="1"/>
  <c r="O110" i="26" s="1"/>
  <c r="AT6" i="25"/>
  <c r="N110" i="26" s="1" a="1"/>
  <c r="N110" i="26" s="1"/>
  <c r="AT11" i="9"/>
  <c r="M110" i="26" s="1" a="1"/>
  <c r="M110" i="26" s="1"/>
  <c r="Z6" i="25"/>
  <c r="N60" i="26" s="1" a="1"/>
  <c r="N60" i="26" s="1"/>
  <c r="Z11" i="9"/>
  <c r="M60" i="26" s="1" a="1"/>
  <c r="M60" i="26" s="1"/>
  <c r="AJ7" i="25"/>
  <c r="P85" i="26" s="1" a="1"/>
  <c r="P85" i="26" s="1"/>
  <c r="AJ12" i="9"/>
  <c r="O85" i="26" s="1" a="1"/>
  <c r="O85" i="26" s="1"/>
  <c r="J6" i="25"/>
  <c r="N20" i="26" s="1" a="1"/>
  <c r="N20" i="26" s="1"/>
  <c r="J11" i="9"/>
  <c r="M20" i="26" s="1" a="1"/>
  <c r="M20" i="26" s="1"/>
  <c r="Z7" i="25"/>
  <c r="P60" i="26" s="1" a="1"/>
  <c r="P60" i="26" s="1"/>
  <c r="Z12" i="9"/>
  <c r="O60" i="26" s="1" a="1"/>
  <c r="O60" i="26" s="1"/>
  <c r="L7" i="25"/>
  <c r="P25" i="26" s="1" a="1"/>
  <c r="P25" i="26" s="1"/>
  <c r="L12" i="9"/>
  <c r="O25" i="26" s="1" a="1"/>
  <c r="O25" i="2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<sst xmlns="http://schemas.openxmlformats.org/spreadsheetml/2006/main" count="4867" uniqueCount="96">
  <si>
    <t>Description</t>
  </si>
  <si>
    <t>Acronymes utilisés</t>
  </si>
  <si>
    <t>Contact</t>
  </si>
  <si>
    <t>opendata@cre.fr</t>
  </si>
  <si>
    <t>Tarif GRDF</t>
  </si>
  <si>
    <t>T1</t>
  </si>
  <si>
    <t>T2</t>
  </si>
  <si>
    <t>CTA</t>
  </si>
  <si>
    <t>TVA part fixe</t>
  </si>
  <si>
    <t>TVA part variable</t>
  </si>
  <si>
    <t>TICGN</t>
  </si>
  <si>
    <t>Contribution tarifaire d'acheminement</t>
  </si>
  <si>
    <t>TICGN (€/MWh)</t>
  </si>
  <si>
    <t>Taxe intérieure de consommation sur le gaz naturel</t>
  </si>
  <si>
    <t>Segment tarifaire</t>
  </si>
  <si>
    <t>Profil GRDF</t>
  </si>
  <si>
    <t>Consommateur</t>
  </si>
  <si>
    <t>Chauffage</t>
  </si>
  <si>
    <t>Consommateur type</t>
  </si>
  <si>
    <t>Consommation annuelle de référence (MWh/an)</t>
  </si>
  <si>
    <t>Cuisson/eau chaude</t>
  </si>
  <si>
    <t>Rémunération en €/MWh</t>
  </si>
  <si>
    <t>P012</t>
  </si>
  <si>
    <t>P011</t>
  </si>
  <si>
    <t>Fraix d'accès au marché (€/MWh)</t>
  </si>
  <si>
    <t>Brique de risque (€/MWh)</t>
  </si>
  <si>
    <t>Coûts des CEE (€/MWh)</t>
  </si>
  <si>
    <t>Coût commerciaux hors CEE (€/an)</t>
  </si>
  <si>
    <t>Coûts de commercialisation et autres</t>
  </si>
  <si>
    <t>Coûts transport &amp; stockage</t>
  </si>
  <si>
    <t>Coûts d'approvisionnement</t>
  </si>
  <si>
    <t>Données relatives à la construction du prix repère de vente de gaz de la  CRE</t>
  </si>
  <si>
    <t>Référence de coûts d'approvisionnement (€/MWh)</t>
  </si>
  <si>
    <t>Vialis</t>
  </si>
  <si>
    <t>Gédia</t>
  </si>
  <si>
    <t>Caléo</t>
  </si>
  <si>
    <t>Gaz de Barr</t>
  </si>
  <si>
    <t>Régiongaz</t>
  </si>
  <si>
    <t>Sorégies</t>
  </si>
  <si>
    <t>Tarif commun</t>
  </si>
  <si>
    <t>Abonnement annuel avec Rf</t>
  </si>
  <si>
    <t>Prix proportionnel (€/MWh)</t>
  </si>
  <si>
    <t>Energis</t>
  </si>
  <si>
    <t>Bazas</t>
  </si>
  <si>
    <t>Bonneville</t>
  </si>
  <si>
    <t>Sallanches</t>
  </si>
  <si>
    <t>La réole</t>
  </si>
  <si>
    <t>Synelva</t>
  </si>
  <si>
    <t>Gaz de Bordeaux</t>
  </si>
  <si>
    <t>Energie et Services de Seyssel</t>
  </si>
  <si>
    <t>Gascogne Energie Service</t>
  </si>
  <si>
    <t>Ene'o</t>
  </si>
  <si>
    <t>Gazélec de Peronne</t>
  </si>
  <si>
    <t>NB : Les coûts d'approvisionnement correspondent à la référence de coût d’approvisionnement définie par l’arrêté du 18 avril 2023 pris sur proposition de la CRE et disponibles ici : https://www.cre.fr/L-energie-et-vous/reference-de-couts-d-approvisionnement-du-gaz.</t>
  </si>
  <si>
    <t>Energies de Strasbourg (anciennes concessions)</t>
  </si>
  <si>
    <t>Gaz et Electricité de Grenoble</t>
  </si>
  <si>
    <t>Abonnement annuel (€/an)</t>
  </si>
  <si>
    <t>Energies Services Lavaur</t>
  </si>
  <si>
    <t>Valeur du CP</t>
  </si>
  <si>
    <t>Distribution</t>
  </si>
  <si>
    <t>Transport</t>
  </si>
  <si>
    <t>Détail calcul CTA</t>
  </si>
  <si>
    <t>Electricité de Strasbourg nouvelles concessions</t>
  </si>
  <si>
    <t>Electricité de Strasbourg (anciennes concessions)</t>
  </si>
  <si>
    <t>Electricité de Strasbourg (nouvelles concessions)</t>
  </si>
  <si>
    <t>Energie et Services Lannemezan</t>
  </si>
  <si>
    <t>Electricité de Strasbourg - nouvelles concessions</t>
  </si>
  <si>
    <t>Facture annuelle théorique HT avec coûts d'approvisionnement -ATRD 2022/23</t>
  </si>
  <si>
    <t>Facture annuelle HT</t>
  </si>
  <si>
    <t>Valeur du mois en cours</t>
  </si>
  <si>
    <t>NB : Basés sur l'ATRT et coût du stockage 2024-2025. Prochaine évolution au 1er avril 2025.</t>
  </si>
  <si>
    <t>Part fixe (€/an)</t>
  </si>
  <si>
    <t>Part variable (€/MWh)</t>
  </si>
  <si>
    <t>Structure cible, Coût commerciaux hors CEE (€/an)</t>
  </si>
  <si>
    <t>Niveau ATRD 2023-2024</t>
  </si>
  <si>
    <t>Niveau ATRD 2024-2025</t>
  </si>
  <si>
    <t xml:space="preserve">Coûts de distribution : </t>
  </si>
  <si>
    <t>Abonnements juin 24</t>
  </si>
  <si>
    <t>Grilles sans changement de structure</t>
  </si>
  <si>
    <t>Grille HT avec modification de structure</t>
  </si>
  <si>
    <t>Abonnement (€/an)</t>
  </si>
  <si>
    <t>cuisson</t>
  </si>
  <si>
    <t>chauffage</t>
  </si>
  <si>
    <t>Grille TTC juin</t>
  </si>
  <si>
    <t>Part variable HT permettant la couverture des coûts HT</t>
  </si>
  <si>
    <t>Grille HT avant cap</t>
  </si>
  <si>
    <t>Grille HT après cap (à utiliser)</t>
  </si>
  <si>
    <t>Grille TTC à utiliser</t>
  </si>
  <si>
    <t>HT</t>
  </si>
  <si>
    <t>TTC</t>
  </si>
  <si>
    <t>Prix proportionnel (€/kWh)</t>
  </si>
  <si>
    <t>augmentation juin/juillet GRDF</t>
  </si>
  <si>
    <r>
      <t>Le fichier présenté ici a pour objectif de détailler les hypothèses de construction du prix repère de vente de gaz décrites dans la délibération de la CRE du</t>
    </r>
    <r>
      <rPr>
        <b/>
        <sz val="11"/>
        <color rgb="FFFF0000"/>
        <rFont val="Franklin Gothic Book"/>
        <family val="2"/>
      </rPr>
      <t xml:space="preserve"> </t>
    </r>
    <r>
      <rPr>
        <sz val="11"/>
        <rFont val="Franklin Gothic Book"/>
        <family val="2"/>
      </rPr>
      <t>12 avril 2023 n°2023-102</t>
    </r>
    <r>
      <rPr>
        <sz val="11"/>
        <color theme="1"/>
        <rFont val="Franklin Gothic Book"/>
        <family val="2"/>
      </rPr>
      <t xml:space="preserve"> et modifiées dans la délibération de la CRE du 23 mai 2024 n°2024-92.</t>
    </r>
  </si>
  <si>
    <t>Taxes en vigueur au 1er juillet 2024</t>
  </si>
  <si>
    <r>
      <t>Grilles tarifaires HT PRVG au</t>
    </r>
    <r>
      <rPr>
        <b/>
        <sz val="16"/>
        <color rgb="FFFF0000"/>
        <rFont val="Calibri"/>
        <family val="2"/>
        <scheme val="minor"/>
      </rPr>
      <t xml:space="preserve"> 1er mai 2025</t>
    </r>
  </si>
  <si>
    <r>
      <t xml:space="preserve">Grilles tarifaires TTC PRVG au </t>
    </r>
    <r>
      <rPr>
        <b/>
        <sz val="16"/>
        <color rgb="FFFF0000"/>
        <rFont val="Calibri"/>
        <family val="2"/>
        <scheme val="minor"/>
      </rPr>
      <t>1er mai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</si>
</sst>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0.000%"/>
    <numFmt numFmtId="167" formatCode="0.0%"/>
    <numFmt numFmtId="168" formatCode="0.00000"/>
  </numFmts>
  <fonts count="46" x14ac:knownFonts="1">
    <font>
      <sz val="10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anklin Gothic Book"/>
      <family val="2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Franklin Gothic Book"/>
      <family val="2"/>
    </font>
    <font>
      <b/>
      <sz val="13"/>
      <color theme="3"/>
      <name val="Franklin Gothic Book"/>
      <family val="2"/>
    </font>
    <font>
      <b/>
      <sz val="15"/>
      <color theme="6"/>
      <name val="Franklin Gothic Book"/>
      <family val="2"/>
    </font>
    <font>
      <b/>
      <sz val="13"/>
      <color theme="6"/>
      <name val="Franklin Gothic Book"/>
      <family val="2"/>
    </font>
    <font>
      <sz val="11"/>
      <color theme="1"/>
      <name val="Franklin Gothic Book"/>
      <family val="2"/>
    </font>
    <font>
      <u/>
      <sz val="10"/>
      <color theme="10"/>
      <name val="Franklin Gothic Book"/>
      <family val="2"/>
    </font>
    <font>
      <u/>
      <sz val="11"/>
      <color theme="10"/>
      <name val="Franklin Gothic Book"/>
      <family val="2"/>
    </font>
    <font>
      <i/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1"/>
      <color rgb="FFFF0000"/>
      <name val="Franklin Gothic Book"/>
      <family val="2"/>
    </font>
    <font>
      <sz val="10"/>
      <name val="Franklin Gothic Book"/>
      <family val="2"/>
    </font>
    <font>
      <sz val="11"/>
      <name val="Franklin Gothic Book"/>
      <family val="2"/>
    </font>
    <font>
      <i/>
      <sz val="10"/>
      <name val="Franklin Gothic Book"/>
      <family val="2"/>
    </font>
    <font>
      <b/>
      <sz val="8"/>
      <color theme="1"/>
      <name val="Franklin Gothic Book"/>
      <family val="2"/>
    </font>
    <font>
      <b/>
      <sz val="8"/>
      <name val="Franklin Gothic Book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sz val="16"/>
      <color theme="1" tint="0.499984740745262"/>
      <name val="Calibri"/>
      <family val="2"/>
      <scheme val="minor"/>
    </font>
    <font>
      <sz val="10"/>
      <color theme="1" tint="0.499984740745262"/>
      <name val="Franklin Gothic Book"/>
      <family val="2"/>
    </font>
    <font>
      <b/>
      <sz val="11"/>
      <color theme="1" tint="0.499984740745262"/>
      <name val="Calibri"/>
      <family val="2"/>
      <scheme val="minor"/>
    </font>
    <font>
      <b/>
      <sz val="10"/>
      <color theme="1" tint="0.499984740745262"/>
      <name val="Franklin Gothic Book"/>
      <family val="2"/>
    </font>
    <font>
      <i/>
      <sz val="10"/>
      <color theme="1" tint="0.499984740745262"/>
      <name val="Franklin Gothic Book"/>
      <family val="2"/>
    </font>
    <font>
      <sz val="9"/>
      <color theme="1"/>
      <name val="Franklin Gothic Book"/>
      <family val="2"/>
    </font>
    <font>
      <sz val="9"/>
      <color rgb="FFFFFFFF"/>
      <name val="Franklin Gothic Book"/>
      <family val="2"/>
    </font>
    <font>
      <sz val="10"/>
      <color rgb="FFFFFFFF"/>
      <name val="Franklin Gothic Book"/>
      <family val="2"/>
    </font>
    <font>
      <sz val="10"/>
      <color rgb="FF000000"/>
      <name val="Franklin Gothic Book"/>
      <family val="2"/>
    </font>
    <font>
      <sz val="16"/>
      <color theme="1" tint="0.499984740745262"/>
      <name val="Franklin Gothic Book"/>
      <family val="2"/>
    </font>
    <font>
      <sz val="16"/>
      <color theme="1"/>
      <name val="Franklin Gothic Book"/>
      <family val="2"/>
    </font>
    <font>
      <b/>
      <sz val="16"/>
      <name val="Franklin Gothic Book"/>
      <family val="2"/>
    </font>
    <font>
      <b/>
      <sz val="16"/>
      <color theme="1"/>
      <name val="Franklin Gothic Book"/>
      <family val="2"/>
    </font>
    <font>
      <b/>
      <sz val="9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429188"/>
        <bgColor indexed="64"/>
      </patternFill>
    </fill>
    <fill>
      <patternFill patternType="solid">
        <fgColor rgb="FFACD9D4"/>
        <bgColor indexed="64"/>
      </patternFill>
    </fill>
    <fill>
      <patternFill patternType="solid">
        <fgColor rgb="FFD5ECE9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3" fillId="0" borderId="0"/>
    <xf numFmtId="0" fontId="1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28" fillId="0" borderId="0"/>
    <xf numFmtId="9" fontId="27" fillId="0" borderId="0" applyFont="0" applyFill="0" applyBorder="0" applyAlignment="0" applyProtection="0"/>
    <xf numFmtId="0" fontId="2" fillId="0" borderId="0"/>
    <xf numFmtId="0" fontId="27" fillId="0" borderId="0"/>
    <xf numFmtId="0" fontId="29" fillId="0" borderId="0"/>
    <xf numFmtId="0" fontId="29" fillId="0" borderId="0"/>
    <xf numFmtId="9" fontId="27" fillId="0" borderId="0" applyFont="0" applyFill="0" applyBorder="0" applyAlignment="0" applyProtection="0"/>
    <xf numFmtId="0" fontId="1" fillId="0" borderId="0"/>
  </cellStyleXfs>
  <cellXfs count="244">
    <xf numFmtId="0" fontId="0" fillId="0" borderId="0" xfId="0"/>
    <xf numFmtId="0" fontId="3" fillId="0" borderId="0" xfId="4"/>
    <xf numFmtId="0" fontId="12" fillId="0" borderId="0" xfId="4" applyFont="1" applyAlignment="1">
      <alignment horizontal="left" vertical="top" wrapText="1"/>
    </xf>
    <xf numFmtId="0" fontId="3" fillId="0" borderId="0" xfId="4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2" fillId="0" borderId="0" xfId="4" applyFont="1" applyAlignment="1">
      <alignment vertical="top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0" fillId="0" borderId="13" xfId="0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15" fillId="0" borderId="0" xfId="0" applyFont="1"/>
    <xf numFmtId="0" fontId="16" fillId="0" borderId="9" xfId="0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9" xfId="0" applyBorder="1"/>
    <xf numFmtId="0" fontId="16" fillId="0" borderId="13" xfId="0" applyFont="1" applyBorder="1"/>
    <xf numFmtId="2" fontId="0" fillId="0" borderId="21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10" fontId="25" fillId="0" borderId="24" xfId="0" applyNumberFormat="1" applyFont="1" applyBorder="1" applyAlignment="1">
      <alignment horizontal="center" vertical="center"/>
    </xf>
    <xf numFmtId="166" fontId="25" fillId="0" borderId="24" xfId="6" applyNumberFormat="1" applyFont="1" applyBorder="1" applyAlignment="1">
      <alignment horizontal="center" vertical="center"/>
    </xf>
    <xf numFmtId="166" fontId="25" fillId="0" borderId="25" xfId="6" applyNumberFormat="1" applyFon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/>
    </xf>
    <xf numFmtId="167" fontId="0" fillId="0" borderId="16" xfId="6" applyNumberFormat="1" applyFont="1" applyBorder="1" applyAlignment="1">
      <alignment vertical="center"/>
    </xf>
    <xf numFmtId="9" fontId="0" fillId="0" borderId="33" xfId="6" applyFont="1" applyBorder="1" applyAlignment="1">
      <alignment vertical="center"/>
    </xf>
    <xf numFmtId="2" fontId="0" fillId="0" borderId="17" xfId="0" applyNumberFormat="1" applyBorder="1" applyAlignment="1">
      <alignment vertical="center"/>
    </xf>
    <xf numFmtId="2" fontId="0" fillId="0" borderId="20" xfId="0" applyNumberFormat="1" applyBorder="1" applyAlignment="1">
      <alignment horizontal="center"/>
    </xf>
    <xf numFmtId="2" fontId="0" fillId="0" borderId="0" xfId="0" applyNumberForma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165" fontId="30" fillId="0" borderId="20" xfId="0" applyNumberFormat="1" applyFont="1" applyBorder="1" applyAlignment="1">
      <alignment vertical="center"/>
    </xf>
    <xf numFmtId="165" fontId="30" fillId="0" borderId="22" xfId="0" applyNumberFormat="1" applyFont="1" applyBorder="1" applyAlignment="1">
      <alignment vertical="center"/>
    </xf>
    <xf numFmtId="2" fontId="30" fillId="0" borderId="15" xfId="0" applyNumberFormat="1" applyFont="1" applyBorder="1" applyAlignment="1">
      <alignment horizontal="center" vertical="center"/>
    </xf>
    <xf numFmtId="44" fontId="30" fillId="0" borderId="23" xfId="0" applyNumberFormat="1" applyFont="1" applyBorder="1" applyAlignment="1">
      <alignment vertical="center"/>
    </xf>
    <xf numFmtId="44" fontId="30" fillId="0" borderId="25" xfId="0" applyNumberFormat="1" applyFont="1" applyBorder="1" applyAlignment="1">
      <alignment vertical="center"/>
    </xf>
    <xf numFmtId="0" fontId="30" fillId="0" borderId="0" xfId="0" applyFont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wrapText="1"/>
    </xf>
    <xf numFmtId="2" fontId="0" fillId="0" borderId="10" xfId="0" applyNumberFormat="1" applyBorder="1"/>
    <xf numFmtId="0" fontId="15" fillId="0" borderId="9" xfId="0" applyFont="1" applyBorder="1"/>
    <xf numFmtId="2" fontId="15" fillId="0" borderId="5" xfId="0" applyNumberFormat="1" applyFont="1" applyBorder="1"/>
    <xf numFmtId="2" fontId="0" fillId="0" borderId="11" xfId="0" applyNumberFormat="1" applyBorder="1"/>
    <xf numFmtId="17" fontId="16" fillId="0" borderId="1" xfId="0" applyNumberFormat="1" applyFont="1" applyBorder="1"/>
    <xf numFmtId="17" fontId="16" fillId="0" borderId="3" xfId="0" applyNumberFormat="1" applyFont="1" applyBorder="1"/>
    <xf numFmtId="17" fontId="16" fillId="0" borderId="4" xfId="0" applyNumberFormat="1" applyFont="1" applyBorder="1"/>
    <xf numFmtId="17" fontId="16" fillId="0" borderId="10" xfId="0" applyNumberFormat="1" applyFont="1" applyBorder="1"/>
    <xf numFmtId="2" fontId="0" fillId="0" borderId="13" xfId="0" applyNumberFormat="1" applyBorder="1"/>
    <xf numFmtId="0" fontId="35" fillId="0" borderId="6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3" fillId="0" borderId="9" xfId="0" applyFont="1" applyBorder="1"/>
    <xf numFmtId="0" fontId="33" fillId="0" borderId="14" xfId="0" applyFont="1" applyBorder="1" applyAlignment="1">
      <alignment horizontal="center" vertical="center"/>
    </xf>
    <xf numFmtId="2" fontId="33" fillId="0" borderId="14" xfId="0" applyNumberFormat="1" applyFont="1" applyBorder="1" applyAlignment="1">
      <alignment horizontal="center" vertical="center"/>
    </xf>
    <xf numFmtId="2" fontId="33" fillId="0" borderId="16" xfId="0" applyNumberFormat="1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2" fontId="33" fillId="0" borderId="15" xfId="0" applyNumberFormat="1" applyFont="1" applyBorder="1" applyAlignment="1">
      <alignment horizontal="center" vertical="center"/>
    </xf>
    <xf numFmtId="2" fontId="33" fillId="0" borderId="17" xfId="0" applyNumberFormat="1" applyFon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15" fillId="0" borderId="0" xfId="0" applyNumberFormat="1" applyFont="1" applyAlignment="1">
      <alignment horizontal="left"/>
    </xf>
    <xf numFmtId="2" fontId="0" fillId="0" borderId="0" xfId="0" applyNumberFormat="1" applyAlignment="1">
      <alignment horizontal="center"/>
    </xf>
    <xf numFmtId="0" fontId="33" fillId="0" borderId="13" xfId="0" applyFont="1" applyBorder="1"/>
    <xf numFmtId="0" fontId="33" fillId="0" borderId="27" xfId="0" applyFont="1" applyBorder="1" applyAlignment="1">
      <alignment horizontal="center" vertical="center"/>
    </xf>
    <xf numFmtId="2" fontId="33" fillId="0" borderId="20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4" xfId="0" applyNumberFormat="1" applyFont="1" applyBorder="1" applyAlignment="1">
      <alignment horizontal="center" vertical="center"/>
    </xf>
    <xf numFmtId="2" fontId="33" fillId="0" borderId="25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center"/>
    </xf>
    <xf numFmtId="0" fontId="33" fillId="0" borderId="36" xfId="0" applyFont="1" applyBorder="1" applyAlignment="1">
      <alignment horizontal="center" vertical="center"/>
    </xf>
    <xf numFmtId="2" fontId="33" fillId="0" borderId="36" xfId="0" applyNumberFormat="1" applyFont="1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36" fillId="0" borderId="36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37" fillId="0" borderId="0" xfId="0" applyFont="1"/>
    <xf numFmtId="0" fontId="4" fillId="0" borderId="0" xfId="0" applyFont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38" fillId="2" borderId="40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 wrapText="1"/>
    </xf>
    <xf numFmtId="2" fontId="0" fillId="0" borderId="43" xfId="0" applyNumberFormat="1" applyBorder="1" applyAlignment="1">
      <alignment horizontal="center"/>
    </xf>
    <xf numFmtId="2" fontId="0" fillId="0" borderId="29" xfId="0" applyNumberFormat="1" applyBorder="1" applyAlignment="1">
      <alignment horizontal="center" vertical="center"/>
    </xf>
    <xf numFmtId="0" fontId="38" fillId="2" borderId="44" xfId="0" applyFont="1" applyFill="1" applyBorder="1" applyAlignment="1">
      <alignment horizontal="center" vertical="center" wrapText="1"/>
    </xf>
    <xf numFmtId="2" fontId="40" fillId="3" borderId="45" xfId="0" applyNumberFormat="1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 wrapText="1"/>
    </xf>
    <xf numFmtId="168" fontId="40" fillId="4" borderId="46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2" fontId="0" fillId="0" borderId="21" xfId="0" applyNumberFormat="1" applyBorder="1" applyAlignment="1">
      <alignment horizontal="center"/>
    </xf>
    <xf numFmtId="2" fontId="0" fillId="0" borderId="47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/>
    </xf>
    <xf numFmtId="2" fontId="0" fillId="0" borderId="19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3" fillId="0" borderId="23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1" fillId="0" borderId="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2" fontId="33" fillId="0" borderId="48" xfId="0" applyNumberFormat="1" applyFont="1" applyBorder="1" applyAlignment="1">
      <alignment horizontal="center" vertical="center"/>
    </xf>
    <xf numFmtId="2" fontId="33" fillId="0" borderId="50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3" fillId="0" borderId="5" xfId="0" applyFont="1" applyBorder="1" applyAlignment="1">
      <alignment horizontal="center"/>
    </xf>
    <xf numFmtId="0" fontId="33" fillId="0" borderId="51" xfId="0" applyFont="1" applyBorder="1" applyAlignment="1">
      <alignment horizontal="center"/>
    </xf>
    <xf numFmtId="165" fontId="33" fillId="0" borderId="52" xfId="0" applyNumberFormat="1" applyFont="1" applyBorder="1" applyAlignment="1">
      <alignment horizontal="center"/>
    </xf>
    <xf numFmtId="165" fontId="33" fillId="0" borderId="38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3" fillId="0" borderId="49" xfId="0" applyNumberFormat="1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4" xfId="0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38" fillId="2" borderId="55" xfId="0" applyFont="1" applyFill="1" applyBorder="1" applyAlignment="1">
      <alignment horizontal="center" vertical="center" wrapText="1"/>
    </xf>
    <xf numFmtId="0" fontId="39" fillId="2" borderId="57" xfId="0" applyFont="1" applyFill="1" applyBorder="1" applyAlignment="1">
      <alignment horizontal="center" vertical="center" wrapText="1"/>
    </xf>
    <xf numFmtId="0" fontId="38" fillId="2" borderId="58" xfId="0" applyFont="1" applyFill="1" applyBorder="1" applyAlignment="1">
      <alignment horizontal="center" vertical="center" wrapText="1"/>
    </xf>
    <xf numFmtId="2" fontId="40" fillId="3" borderId="56" xfId="0" applyNumberFormat="1" applyFont="1" applyFill="1" applyBorder="1" applyAlignment="1">
      <alignment horizontal="center" vertical="center" wrapText="1"/>
    </xf>
    <xf numFmtId="0" fontId="38" fillId="2" borderId="59" xfId="0" applyFont="1" applyFill="1" applyBorder="1" applyAlignment="1">
      <alignment horizontal="center" vertical="center" wrapText="1"/>
    </xf>
    <xf numFmtId="168" fontId="40" fillId="4" borderId="60" xfId="0" applyNumberFormat="1" applyFont="1" applyFill="1" applyBorder="1" applyAlignment="1">
      <alignment horizontal="center" vertical="center" wrapText="1"/>
    </xf>
    <xf numFmtId="0" fontId="37" fillId="0" borderId="3" xfId="0" applyFont="1" applyBorder="1"/>
    <xf numFmtId="0" fontId="0" fillId="0" borderId="61" xfId="0" applyBorder="1"/>
    <xf numFmtId="0" fontId="38" fillId="2" borderId="62" xfId="0" applyFont="1" applyFill="1" applyBorder="1" applyAlignment="1">
      <alignment horizontal="center" vertical="center" wrapText="1"/>
    </xf>
    <xf numFmtId="0" fontId="38" fillId="2" borderId="63" xfId="0" applyFont="1" applyFill="1" applyBorder="1" applyAlignment="1">
      <alignment horizontal="center" vertical="center" wrapText="1"/>
    </xf>
    <xf numFmtId="168" fontId="40" fillId="4" borderId="64" xfId="0" applyNumberFormat="1" applyFont="1" applyFill="1" applyBorder="1" applyAlignment="1">
      <alignment horizontal="center" vertical="center" wrapText="1"/>
    </xf>
    <xf numFmtId="168" fontId="40" fillId="4" borderId="6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10" xfId="0" applyBorder="1"/>
    <xf numFmtId="0" fontId="0" fillId="0" borderId="34" xfId="0" applyBorder="1"/>
    <xf numFmtId="0" fontId="11" fillId="0" borderId="8" xfId="3" applyFont="1" applyAlignment="1">
      <alignment vertical="center"/>
    </xf>
    <xf numFmtId="0" fontId="14" fillId="0" borderId="0" xfId="5" applyFont="1" applyAlignment="1">
      <alignment vertical="top"/>
    </xf>
    <xf numFmtId="0" fontId="12" fillId="0" borderId="0" xfId="4" applyFont="1" applyAlignment="1">
      <alignment vertical="top"/>
    </xf>
    <xf numFmtId="0" fontId="10" fillId="0" borderId="0" xfId="2" applyFont="1" applyBorder="1" applyAlignment="1">
      <alignment horizontal="center" vertical="center" wrapText="1"/>
    </xf>
    <xf numFmtId="0" fontId="10" fillId="0" borderId="7" xfId="2" applyFont="1" applyAlignment="1">
      <alignment horizontal="center" vertical="center" wrapText="1"/>
    </xf>
    <xf numFmtId="0" fontId="11" fillId="0" borderId="8" xfId="3" applyFont="1" applyAlignment="1">
      <alignment horizontal="left" vertical="center"/>
    </xf>
    <xf numFmtId="0" fontId="12" fillId="0" borderId="0" xfId="4" applyFont="1" applyAlignment="1">
      <alignment horizontal="left" vertical="top" wrapText="1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5" fillId="0" borderId="6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64" fontId="16" fillId="0" borderId="6" xfId="1" applyFont="1" applyBorder="1" applyAlignment="1">
      <alignment horizontal="center"/>
    </xf>
    <xf numFmtId="164" fontId="16" fillId="0" borderId="2" xfId="1" applyFont="1" applyBorder="1" applyAlignment="1">
      <alignment horizontal="center"/>
    </xf>
    <xf numFmtId="164" fontId="16" fillId="0" borderId="5" xfId="1" applyFont="1" applyBorder="1" applyAlignment="1">
      <alignment horizontal="center"/>
    </xf>
    <xf numFmtId="0" fontId="35" fillId="0" borderId="5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33" fillId="0" borderId="5" xfId="0" applyFont="1" applyBorder="1" applyAlignment="1">
      <alignment horizontal="center"/>
    </xf>
    <xf numFmtId="0" fontId="33" fillId="0" borderId="36" xfId="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 wrapText="1"/>
    </xf>
    <xf numFmtId="14" fontId="45" fillId="0" borderId="6" xfId="0" applyNumberFormat="1" applyFont="1" applyBorder="1" applyAlignment="1">
      <alignment horizontal="center"/>
    </xf>
    <xf numFmtId="14" fontId="45" fillId="0" borderId="2" xfId="0" applyNumberFormat="1" applyFont="1" applyBorder="1" applyAlignment="1">
      <alignment horizontal="center"/>
    </xf>
    <xf numFmtId="14" fontId="45" fillId="0" borderId="5" xfId="0" applyNumberFormat="1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39" fillId="2" borderId="66" xfId="0" applyFont="1" applyFill="1" applyBorder="1" applyAlignment="1">
      <alignment horizontal="center" vertical="center" wrapText="1"/>
    </xf>
    <xf numFmtId="0" fontId="39" fillId="2" borderId="56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/>
    <xf numFmtId="168" fontId="0" fillId="0" borderId="0" xfId="0" applyNumberFormat="1" applyBorder="1"/>
  </cellXfs>
  <cellStyles count="17">
    <cellStyle name="Lien hypertexte" xfId="5" builtinId="8"/>
    <cellStyle name="Milliers" xfId="1" builtinId="3"/>
    <cellStyle name="Milliers 2" xfId="8" xr:uid="{2598DCAC-F7CB-4FF5-B887-63A14896CF8F}"/>
    <cellStyle name="Normal" xfId="0" builtinId="0"/>
    <cellStyle name="Normal 2" xfId="4" xr:uid="{00000000-0005-0000-0000-000003000000}"/>
    <cellStyle name="Normal 2 2" xfId="9" xr:uid="{E338D67D-302D-49EB-8E6A-B6CA839127B2}"/>
    <cellStyle name="Normal 3" xfId="11" xr:uid="{5A662135-CACE-4FB8-B896-CB046152D7CD}"/>
    <cellStyle name="Normal 3 2" xfId="12" xr:uid="{AF1B9770-92FB-4C8A-8458-474DC902AAA7}"/>
    <cellStyle name="Normal 3 3" xfId="16" xr:uid="{033DA9D3-0A9F-443A-BB35-32E4EAFC996D}"/>
    <cellStyle name="Normal 4" xfId="13" xr:uid="{0DA45F2B-6E6D-45E1-8A30-6360AE3EC0B5}"/>
    <cellStyle name="Normal 4 2" xfId="14" xr:uid="{03BD1A88-0A1B-4216-AB45-A6C99E557581}"/>
    <cellStyle name="Normal 5" xfId="7" xr:uid="{FC323BB3-AE70-4FB7-AFE3-33C8D364FB60}"/>
    <cellStyle name="Pourcentage" xfId="6" builtinId="5"/>
    <cellStyle name="Pourcentage 2" xfId="15" xr:uid="{0BE502C5-23DB-4608-B99B-869F0A7AC39E}"/>
    <cellStyle name="Pourcentage 3" xfId="10" xr:uid="{2D124847-9943-4487-BE7D-AA7EC34B5A8F}"/>
    <cellStyle name="Titre 1" xfId="2" builtinId="16"/>
    <cellStyle name="Titre 2" xfId="3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47625</xdr:rowOff>
    </xdr:from>
    <xdr:to>
      <xdr:col>1</xdr:col>
      <xdr:colOff>686841</xdr:colOff>
      <xdr:row>4</xdr:row>
      <xdr:rowOff>73275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19075"/>
          <a:ext cx="142026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!CRE-graphs">
      <a:dk1>
        <a:sysClr val="windowText" lastClr="000000"/>
      </a:dk1>
      <a:lt1>
        <a:srgbClr val="704973"/>
      </a:lt1>
      <a:dk2>
        <a:srgbClr val="A5C400"/>
      </a:dk2>
      <a:lt2>
        <a:srgbClr val="FABB00"/>
      </a:lt2>
      <a:accent1>
        <a:srgbClr val="EF8650"/>
      </a:accent1>
      <a:accent2>
        <a:srgbClr val="008499"/>
      </a:accent2>
      <a:accent3>
        <a:srgbClr val="E74C2D"/>
      </a:accent3>
      <a:accent4>
        <a:srgbClr val="45597C"/>
      </a:accent4>
      <a:accent5>
        <a:srgbClr val="B02C6D"/>
      </a:accent5>
      <a:accent6>
        <a:srgbClr val="89CCCF"/>
      </a:accent6>
      <a:hlink>
        <a:srgbClr val="4985BA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ndata@cr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I27"/>
  <sheetViews>
    <sheetView showGridLines="0" topLeftCell="A13" zoomScale="90" zoomScaleNormal="90" workbookViewId="0">
      <selection activeCell="K19" sqref="K19"/>
    </sheetView>
  </sheetViews>
  <sheetFormatPr baseColWidth="10" defaultColWidth="11" defaultRowHeight="13.5" x14ac:dyDescent="0.35"/>
  <cols>
    <col min="1" max="11" width="11" style="1"/>
    <col min="12" max="12" width="0" style="1" hidden="1" customWidth="1"/>
    <col min="13" max="16384" width="11" style="1"/>
  </cols>
  <sheetData>
    <row r="5" spans="2:8" ht="14.25" customHeight="1" x14ac:dyDescent="0.35">
      <c r="C5" s="187" t="s">
        <v>31</v>
      </c>
      <c r="D5" s="187"/>
      <c r="E5" s="187"/>
      <c r="F5" s="187"/>
      <c r="G5" s="187"/>
      <c r="H5" s="187"/>
    </row>
    <row r="6" spans="2:8" ht="40.5" customHeight="1" thickBot="1" x14ac:dyDescent="0.4">
      <c r="C6" s="188"/>
      <c r="D6" s="188"/>
      <c r="E6" s="188"/>
      <c r="F6" s="188"/>
      <c r="G6" s="188"/>
      <c r="H6" s="188"/>
    </row>
    <row r="7" spans="2:8" ht="14" thickTop="1" x14ac:dyDescent="0.35"/>
    <row r="10" spans="2:8" ht="14" thickBot="1" x14ac:dyDescent="0.4">
      <c r="B10" s="189" t="s">
        <v>0</v>
      </c>
      <c r="C10" s="189"/>
      <c r="D10" s="189"/>
      <c r="E10" s="189"/>
    </row>
    <row r="11" spans="2:8" ht="14.5" thickTop="1" thickBot="1" x14ac:dyDescent="0.4">
      <c r="B11" s="189"/>
      <c r="C11" s="189"/>
      <c r="D11" s="189"/>
      <c r="E11" s="189"/>
    </row>
    <row r="12" spans="2:8" ht="14" thickTop="1" x14ac:dyDescent="0.35"/>
    <row r="13" spans="2:8" ht="101.25" customHeight="1" x14ac:dyDescent="0.35">
      <c r="B13" s="190" t="s">
        <v>92</v>
      </c>
      <c r="C13" s="190"/>
      <c r="D13" s="190"/>
      <c r="E13" s="190"/>
      <c r="F13" s="190"/>
      <c r="G13" s="190"/>
      <c r="H13" s="190"/>
    </row>
    <row r="14" spans="2:8" ht="15" x14ac:dyDescent="0.35">
      <c r="B14" s="2"/>
      <c r="C14" s="2"/>
      <c r="D14" s="2"/>
      <c r="E14" s="2"/>
      <c r="F14" s="2"/>
      <c r="G14" s="2"/>
      <c r="H14" s="2"/>
    </row>
    <row r="15" spans="2:8" ht="15" x14ac:dyDescent="0.35">
      <c r="B15" s="2"/>
      <c r="C15" s="2"/>
      <c r="D15" s="2"/>
      <c r="E15" s="2"/>
      <c r="F15" s="2"/>
      <c r="G15" s="2"/>
      <c r="H15" s="2"/>
    </row>
    <row r="16" spans="2:8" ht="14" thickBot="1" x14ac:dyDescent="0.4">
      <c r="B16" s="184" t="s">
        <v>1</v>
      </c>
      <c r="C16" s="184"/>
      <c r="D16" s="184"/>
      <c r="E16" s="184"/>
    </row>
    <row r="17" spans="2:9" ht="14.5" thickTop="1" thickBot="1" x14ac:dyDescent="0.4">
      <c r="B17" s="184"/>
      <c r="C17" s="184"/>
      <c r="D17" s="184"/>
      <c r="E17" s="184"/>
    </row>
    <row r="18" spans="2:9" ht="14" thickTop="1" x14ac:dyDescent="0.35"/>
    <row r="19" spans="2:9" ht="15" x14ac:dyDescent="0.35">
      <c r="B19" s="16" t="s">
        <v>7</v>
      </c>
      <c r="C19" s="16" t="s">
        <v>11</v>
      </c>
      <c r="D19" s="16"/>
      <c r="E19" s="3"/>
    </row>
    <row r="20" spans="2:9" ht="15" x14ac:dyDescent="0.35">
      <c r="B20" s="16" t="s">
        <v>10</v>
      </c>
      <c r="C20" s="16" t="s">
        <v>13</v>
      </c>
      <c r="D20" s="16"/>
      <c r="E20" s="3"/>
    </row>
    <row r="21" spans="2:9" x14ac:dyDescent="0.35">
      <c r="B21" s="3"/>
      <c r="C21" s="3"/>
      <c r="D21" s="3"/>
      <c r="E21" s="3"/>
    </row>
    <row r="22" spans="2:9" ht="14" thickBot="1" x14ac:dyDescent="0.4">
      <c r="B22" s="184" t="s">
        <v>2</v>
      </c>
      <c r="C22" s="184"/>
      <c r="D22" s="184"/>
      <c r="E22" s="184"/>
      <c r="F22" s="3"/>
      <c r="G22" s="3"/>
      <c r="H22" s="3"/>
      <c r="I22" s="3"/>
    </row>
    <row r="23" spans="2:9" ht="14.5" thickTop="1" thickBot="1" x14ac:dyDescent="0.4">
      <c r="B23" s="184"/>
      <c r="C23" s="184"/>
      <c r="D23" s="184"/>
      <c r="E23" s="184"/>
      <c r="F23" s="3"/>
      <c r="G23" s="3"/>
      <c r="H23" s="3"/>
      <c r="I23" s="3"/>
    </row>
    <row r="24" spans="2:9" ht="14" thickTop="1" x14ac:dyDescent="0.35">
      <c r="B24" s="3"/>
      <c r="C24" s="3"/>
      <c r="D24" s="3"/>
      <c r="E24" s="3"/>
      <c r="F24" s="3"/>
      <c r="G24" s="3"/>
      <c r="H24" s="3"/>
      <c r="I24" s="3"/>
    </row>
    <row r="25" spans="2:9" ht="15" x14ac:dyDescent="0.35">
      <c r="B25" s="185" t="s">
        <v>3</v>
      </c>
      <c r="C25" s="186"/>
      <c r="D25" s="186"/>
      <c r="E25" s="186"/>
      <c r="F25" s="3"/>
      <c r="G25" s="3"/>
      <c r="H25" s="3"/>
      <c r="I25" s="3"/>
    </row>
    <row r="26" spans="2:9" x14ac:dyDescent="0.35">
      <c r="B26" s="3"/>
      <c r="C26" s="3"/>
      <c r="D26" s="3"/>
      <c r="E26" s="3"/>
      <c r="F26" s="3"/>
      <c r="G26" s="3"/>
      <c r="H26" s="3"/>
      <c r="I26" s="3"/>
    </row>
    <row r="27" spans="2:9" x14ac:dyDescent="0.35">
      <c r="B27" s="3"/>
      <c r="C27" s="3"/>
      <c r="D27" s="3"/>
      <c r="E27" s="3"/>
      <c r="F27" s="3"/>
      <c r="G27" s="3"/>
      <c r="H27" s="3"/>
      <c r="I27" s="3"/>
    </row>
  </sheetData>
  <mergeCells count="6">
    <mergeCell ref="B22:E23"/>
    <mergeCell ref="B25:E25"/>
    <mergeCell ref="C5:H6"/>
    <mergeCell ref="B10:E11"/>
    <mergeCell ref="B13:H13"/>
    <mergeCell ref="B16:E17"/>
  </mergeCells>
  <hyperlinks>
    <hyperlink ref="B25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F27"/>
  <sheetViews>
    <sheetView showGridLines="0" zoomScaleNormal="100" workbookViewId="0">
      <selection activeCell="C19" sqref="C19"/>
    </sheetView>
  </sheetViews>
  <sheetFormatPr baseColWidth="10" defaultColWidth="11" defaultRowHeight="13.5" x14ac:dyDescent="0.35"/>
  <cols>
    <col min="2" max="2" width="19.08203125" customWidth="1"/>
    <col min="3" max="3" width="29.08203125" customWidth="1"/>
    <col min="4" max="4" width="42" customWidth="1"/>
    <col min="5" max="5" width="49.6640625" customWidth="1"/>
    <col min="6" max="6" width="19.5" customWidth="1"/>
  </cols>
  <sheetData>
    <row r="2" spans="2:4" ht="21" x14ac:dyDescent="0.35">
      <c r="B2" s="4" t="s">
        <v>18</v>
      </c>
    </row>
    <row r="3" spans="2:4" ht="18" customHeight="1" thickBot="1" x14ac:dyDescent="0.4"/>
    <row r="4" spans="2:4" ht="14" thickBot="1" x14ac:dyDescent="0.4">
      <c r="B4" s="17" t="s">
        <v>16</v>
      </c>
      <c r="C4" s="36" t="s">
        <v>15</v>
      </c>
      <c r="D4" s="18" t="s">
        <v>19</v>
      </c>
    </row>
    <row r="5" spans="2:4" x14ac:dyDescent="0.35">
      <c r="B5" s="19" t="s">
        <v>20</v>
      </c>
      <c r="C5" s="19" t="s">
        <v>23</v>
      </c>
      <c r="D5" s="21">
        <v>1.45</v>
      </c>
    </row>
    <row r="6" spans="2:4" ht="14" thickBot="1" x14ac:dyDescent="0.4">
      <c r="B6" s="20" t="s">
        <v>17</v>
      </c>
      <c r="C6" s="20" t="s">
        <v>22</v>
      </c>
      <c r="D6" s="22">
        <v>12.16</v>
      </c>
    </row>
    <row r="23" spans="2:6" s="5" customFormat="1" ht="34.5" customHeight="1" x14ac:dyDescent="0.35">
      <c r="B23"/>
      <c r="C23"/>
      <c r="D23"/>
      <c r="E23"/>
      <c r="F23"/>
    </row>
    <row r="27" spans="2:6" s="5" customFormat="1" ht="34.5" customHeight="1" x14ac:dyDescent="0.35">
      <c r="B27"/>
      <c r="C27"/>
      <c r="D27"/>
      <c r="E27"/>
      <c r="F27"/>
    </row>
  </sheetData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1"/>
  <sheetViews>
    <sheetView showGridLines="0" zoomScale="70" zoomScaleNormal="100" workbookViewId="0">
      <selection activeCell="O20" sqref="O20"/>
    </sheetView>
  </sheetViews>
  <sheetFormatPr baseColWidth="10" defaultColWidth="11" defaultRowHeight="13.5" x14ac:dyDescent="0.35"/>
  <cols>
    <col min="1" max="1" width="11" style="6"/>
    <col min="2" max="2" width="27.1640625" style="6" customWidth="1"/>
    <col min="3" max="3" width="17.58203125" style="6" customWidth="1"/>
    <col min="4" max="4" width="25.1640625" style="6" customWidth="1"/>
    <col min="5" max="25" width="25.6640625" style="6" customWidth="1"/>
    <col min="26" max="16384" width="11" style="6"/>
  </cols>
  <sheetData>
    <row r="2" spans="2:25" ht="21.75" customHeight="1" thickBot="1" x14ac:dyDescent="0.4">
      <c r="B2" s="4" t="s">
        <v>76</v>
      </c>
    </row>
    <row r="3" spans="2:25" s="30" customFormat="1" ht="23.25" customHeight="1" thickBot="1" x14ac:dyDescent="0.4">
      <c r="B3" s="197" t="s">
        <v>75</v>
      </c>
      <c r="C3" s="198"/>
      <c r="D3" s="191" t="s">
        <v>48</v>
      </c>
      <c r="E3" s="192"/>
      <c r="F3" s="191" t="s">
        <v>63</v>
      </c>
      <c r="G3" s="192"/>
      <c r="H3" s="191" t="s">
        <v>55</v>
      </c>
      <c r="I3" s="192"/>
      <c r="J3" s="191" t="s">
        <v>33</v>
      </c>
      <c r="K3" s="192"/>
      <c r="L3" s="191" t="s">
        <v>34</v>
      </c>
      <c r="M3" s="192"/>
      <c r="N3" s="191" t="s">
        <v>35</v>
      </c>
      <c r="O3" s="192"/>
      <c r="P3" s="191" t="s">
        <v>36</v>
      </c>
      <c r="Q3" s="192"/>
      <c r="R3" s="191" t="s">
        <v>37</v>
      </c>
      <c r="S3" s="192"/>
      <c r="T3" s="191" t="s">
        <v>38</v>
      </c>
      <c r="U3" s="192"/>
      <c r="V3" s="191" t="s">
        <v>39</v>
      </c>
      <c r="W3" s="192"/>
      <c r="X3" s="191" t="s">
        <v>62</v>
      </c>
      <c r="Y3" s="192"/>
    </row>
    <row r="4" spans="2:25" ht="19.5" customHeight="1" thickBot="1" x14ac:dyDescent="0.4">
      <c r="B4" s="17" t="s">
        <v>18</v>
      </c>
      <c r="C4" s="36" t="s">
        <v>4</v>
      </c>
      <c r="D4" s="44" t="s">
        <v>40</v>
      </c>
      <c r="E4" s="44" t="s">
        <v>41</v>
      </c>
      <c r="F4" s="44" t="s">
        <v>40</v>
      </c>
      <c r="G4" s="44" t="s">
        <v>41</v>
      </c>
      <c r="H4" s="44" t="s">
        <v>40</v>
      </c>
      <c r="I4" s="44" t="s">
        <v>41</v>
      </c>
      <c r="J4" s="44" t="s">
        <v>40</v>
      </c>
      <c r="K4" s="44" t="s">
        <v>41</v>
      </c>
      <c r="L4" s="44" t="s">
        <v>40</v>
      </c>
      <c r="M4" s="44" t="s">
        <v>41</v>
      </c>
      <c r="N4" s="44" t="s">
        <v>40</v>
      </c>
      <c r="O4" s="44" t="s">
        <v>41</v>
      </c>
      <c r="P4" s="44" t="s">
        <v>40</v>
      </c>
      <c r="Q4" s="44" t="s">
        <v>41</v>
      </c>
      <c r="R4" s="44" t="s">
        <v>40</v>
      </c>
      <c r="S4" s="44" t="s">
        <v>41</v>
      </c>
      <c r="T4" s="44" t="s">
        <v>40</v>
      </c>
      <c r="U4" s="44" t="s">
        <v>41</v>
      </c>
      <c r="V4" s="44" t="s">
        <v>40</v>
      </c>
      <c r="W4" s="44" t="s">
        <v>41</v>
      </c>
      <c r="X4" s="44" t="s">
        <v>40</v>
      </c>
      <c r="Y4" s="44" t="s">
        <v>41</v>
      </c>
    </row>
    <row r="5" spans="2:25" ht="15" customHeight="1" x14ac:dyDescent="0.35">
      <c r="B5" s="19" t="s">
        <v>20</v>
      </c>
      <c r="C5" s="19" t="s">
        <v>5</v>
      </c>
      <c r="D5" s="37">
        <v>49.08</v>
      </c>
      <c r="E5" s="37">
        <v>39.520000000000003</v>
      </c>
      <c r="F5" s="37">
        <v>48.72</v>
      </c>
      <c r="G5" s="37">
        <v>39.130000000000003</v>
      </c>
      <c r="H5" s="37">
        <v>84.839999999999989</v>
      </c>
      <c r="I5" s="37">
        <v>75</v>
      </c>
      <c r="J5" s="37">
        <v>50.160000000000004</v>
      </c>
      <c r="K5" s="37">
        <v>40.58</v>
      </c>
      <c r="L5" s="37">
        <v>62.4</v>
      </c>
      <c r="M5" s="37">
        <v>52.75</v>
      </c>
      <c r="N5" s="37">
        <v>42.96</v>
      </c>
      <c r="O5" s="37">
        <v>33.4</v>
      </c>
      <c r="P5" s="37">
        <v>50.76</v>
      </c>
      <c r="Q5" s="37">
        <v>41.16</v>
      </c>
      <c r="R5" s="37">
        <v>51.6</v>
      </c>
      <c r="S5" s="37">
        <v>42.06</v>
      </c>
      <c r="T5" s="37">
        <v>57.48</v>
      </c>
      <c r="U5" s="37">
        <v>47.87</v>
      </c>
      <c r="V5" s="37">
        <v>55.32</v>
      </c>
      <c r="W5" s="37">
        <v>45.72</v>
      </c>
      <c r="X5" s="37">
        <v>70.244175999999996</v>
      </c>
      <c r="Y5" s="39">
        <v>60.487411999999992</v>
      </c>
    </row>
    <row r="6" spans="2:25" ht="13.25" customHeight="1" thickBot="1" x14ac:dyDescent="0.4">
      <c r="B6" s="20" t="s">
        <v>17</v>
      </c>
      <c r="C6" s="20" t="s">
        <v>6</v>
      </c>
      <c r="D6" s="38">
        <v>164.76</v>
      </c>
      <c r="E6" s="38">
        <v>10.62</v>
      </c>
      <c r="F6" s="38">
        <v>163.19999999999999</v>
      </c>
      <c r="G6" s="38">
        <v>10.52</v>
      </c>
      <c r="H6" s="38">
        <v>304.32</v>
      </c>
      <c r="I6" s="38">
        <v>20.16</v>
      </c>
      <c r="J6" s="38">
        <v>168.84000000000003</v>
      </c>
      <c r="K6" s="38">
        <v>10.91</v>
      </c>
      <c r="L6" s="38">
        <v>216.72</v>
      </c>
      <c r="M6" s="38">
        <v>14.18</v>
      </c>
      <c r="N6" s="38">
        <v>140.63999999999999</v>
      </c>
      <c r="O6" s="38">
        <v>8.98</v>
      </c>
      <c r="P6" s="38">
        <v>171.12</v>
      </c>
      <c r="Q6" s="38">
        <v>11.06</v>
      </c>
      <c r="R6" s="38">
        <v>174.72</v>
      </c>
      <c r="S6" s="38">
        <v>11.31</v>
      </c>
      <c r="T6" s="38">
        <v>197.52</v>
      </c>
      <c r="U6" s="38">
        <v>12.87</v>
      </c>
      <c r="V6" s="38">
        <v>189.12</v>
      </c>
      <c r="W6" s="38">
        <v>12.29</v>
      </c>
      <c r="X6" s="38">
        <v>247.19236799999999</v>
      </c>
      <c r="Y6" s="40">
        <v>16.260363999999999</v>
      </c>
    </row>
    <row r="7" spans="2:25" ht="14" thickBot="1" x14ac:dyDescent="0.4"/>
    <row r="8" spans="2:25" ht="21.5" thickBot="1" x14ac:dyDescent="0.4">
      <c r="B8" s="195" t="s">
        <v>74</v>
      </c>
      <c r="C8" s="196"/>
      <c r="D8" s="193" t="s">
        <v>48</v>
      </c>
      <c r="E8" s="194"/>
      <c r="F8" s="193" t="s">
        <v>63</v>
      </c>
      <c r="G8" s="194"/>
      <c r="H8" s="193" t="s">
        <v>55</v>
      </c>
      <c r="I8" s="194"/>
      <c r="J8" s="193" t="s">
        <v>33</v>
      </c>
      <c r="K8" s="194"/>
      <c r="L8" s="193" t="s">
        <v>34</v>
      </c>
      <c r="M8" s="194"/>
      <c r="N8" s="193" t="s">
        <v>35</v>
      </c>
      <c r="O8" s="194"/>
      <c r="P8" s="193" t="s">
        <v>36</v>
      </c>
      <c r="Q8" s="194"/>
      <c r="R8" s="193" t="s">
        <v>37</v>
      </c>
      <c r="S8" s="194"/>
      <c r="T8" s="193" t="s">
        <v>38</v>
      </c>
      <c r="U8" s="194"/>
      <c r="V8" s="193" t="s">
        <v>39</v>
      </c>
      <c r="W8" s="194"/>
      <c r="X8" s="193" t="s">
        <v>62</v>
      </c>
      <c r="Y8" s="194"/>
    </row>
    <row r="9" spans="2:25" ht="14" thickBot="1" x14ac:dyDescent="0.4">
      <c r="B9" s="90" t="s">
        <v>18</v>
      </c>
      <c r="C9" s="91" t="s">
        <v>4</v>
      </c>
      <c r="D9" s="92" t="s">
        <v>40</v>
      </c>
      <c r="E9" s="92" t="s">
        <v>41</v>
      </c>
      <c r="F9" s="92" t="s">
        <v>40</v>
      </c>
      <c r="G9" s="92" t="s">
        <v>41</v>
      </c>
      <c r="H9" s="92" t="s">
        <v>40</v>
      </c>
      <c r="I9" s="92" t="s">
        <v>41</v>
      </c>
      <c r="J9" s="92" t="s">
        <v>40</v>
      </c>
      <c r="K9" s="92" t="s">
        <v>41</v>
      </c>
      <c r="L9" s="92" t="s">
        <v>40</v>
      </c>
      <c r="M9" s="92" t="s">
        <v>41</v>
      </c>
      <c r="N9" s="92" t="s">
        <v>40</v>
      </c>
      <c r="O9" s="92" t="s">
        <v>41</v>
      </c>
      <c r="P9" s="92" t="s">
        <v>40</v>
      </c>
      <c r="Q9" s="92" t="s">
        <v>41</v>
      </c>
      <c r="R9" s="92" t="s">
        <v>40</v>
      </c>
      <c r="S9" s="92" t="s">
        <v>41</v>
      </c>
      <c r="T9" s="92" t="s">
        <v>40</v>
      </c>
      <c r="U9" s="92" t="s">
        <v>41</v>
      </c>
      <c r="V9" s="92" t="s">
        <v>40</v>
      </c>
      <c r="W9" s="92" t="s">
        <v>41</v>
      </c>
      <c r="X9" s="92" t="s">
        <v>40</v>
      </c>
      <c r="Y9" s="92" t="s">
        <v>41</v>
      </c>
    </row>
    <row r="10" spans="2:25" x14ac:dyDescent="0.35">
      <c r="B10" s="93" t="s">
        <v>20</v>
      </c>
      <c r="C10" s="93" t="s">
        <v>5</v>
      </c>
      <c r="D10" s="94">
        <v>45.359999999999992</v>
      </c>
      <c r="E10" s="94">
        <v>36.380000000000003</v>
      </c>
      <c r="F10" s="94">
        <v>45</v>
      </c>
      <c r="G10" s="94">
        <v>36.01</v>
      </c>
      <c r="H10" s="94">
        <v>73.2</v>
      </c>
      <c r="I10" s="94">
        <v>63.96</v>
      </c>
      <c r="J10" s="94">
        <v>46.44</v>
      </c>
      <c r="K10" s="94">
        <v>37.35</v>
      </c>
      <c r="L10" s="94">
        <v>57.12</v>
      </c>
      <c r="M10" s="94">
        <v>47.98</v>
      </c>
      <c r="N10" s="94">
        <v>41.160000000000004</v>
      </c>
      <c r="O10" s="94">
        <v>32.130000000000003</v>
      </c>
      <c r="P10" s="94">
        <v>46.44</v>
      </c>
      <c r="Q10" s="94">
        <v>37.43</v>
      </c>
      <c r="R10" s="94">
        <v>47.279999999999994</v>
      </c>
      <c r="S10" s="94">
        <v>38.25</v>
      </c>
      <c r="T10" s="94">
        <v>53.160000000000004</v>
      </c>
      <c r="U10" s="94">
        <v>44.06</v>
      </c>
      <c r="V10" s="94">
        <v>50.519999999999996</v>
      </c>
      <c r="W10" s="94">
        <v>41.5</v>
      </c>
      <c r="X10" s="94">
        <v>71.808000000000007</v>
      </c>
      <c r="Y10" s="95">
        <v>56.490999999999993</v>
      </c>
    </row>
    <row r="11" spans="2:25" ht="14" thickBot="1" x14ac:dyDescent="0.4">
      <c r="B11" s="96" t="s">
        <v>17</v>
      </c>
      <c r="C11" s="96" t="s">
        <v>6</v>
      </c>
      <c r="D11" s="97">
        <v>151.79999999999998</v>
      </c>
      <c r="E11" s="97">
        <v>9.7799999999999994</v>
      </c>
      <c r="F11" s="97">
        <v>150.36000000000001</v>
      </c>
      <c r="G11" s="97">
        <v>9.68</v>
      </c>
      <c r="H11" s="97">
        <v>260.28000000000003</v>
      </c>
      <c r="I11" s="97">
        <v>17.190000000000001</v>
      </c>
      <c r="J11" s="97">
        <v>155.63999999999999</v>
      </c>
      <c r="K11" s="97">
        <v>10.039999999999999</v>
      </c>
      <c r="L11" s="97">
        <v>197.4</v>
      </c>
      <c r="M11" s="97">
        <v>12.89</v>
      </c>
      <c r="N11" s="97">
        <v>135.11999999999998</v>
      </c>
      <c r="O11" s="97">
        <v>8.64</v>
      </c>
      <c r="P11" s="97">
        <v>156</v>
      </c>
      <c r="Q11" s="97">
        <v>10.06</v>
      </c>
      <c r="R11" s="97">
        <v>159.11999999999998</v>
      </c>
      <c r="S11" s="97">
        <v>10.28</v>
      </c>
      <c r="T11" s="97">
        <v>182.04</v>
      </c>
      <c r="U11" s="97">
        <v>11.84</v>
      </c>
      <c r="V11" s="97">
        <v>171.95999999999998</v>
      </c>
      <c r="W11" s="97">
        <v>11.15</v>
      </c>
      <c r="X11" s="97">
        <v>237.048</v>
      </c>
      <c r="Y11" s="98">
        <v>15.180999999999999</v>
      </c>
    </row>
  </sheetData>
  <mergeCells count="24">
    <mergeCell ref="X8:Y8"/>
    <mergeCell ref="B8:C8"/>
    <mergeCell ref="B3:C3"/>
    <mergeCell ref="N8:O8"/>
    <mergeCell ref="P8:Q8"/>
    <mergeCell ref="R8:S8"/>
    <mergeCell ref="T8:U8"/>
    <mergeCell ref="V8:W8"/>
    <mergeCell ref="D8:E8"/>
    <mergeCell ref="F8:G8"/>
    <mergeCell ref="H8:I8"/>
    <mergeCell ref="J8:K8"/>
    <mergeCell ref="L8:M8"/>
    <mergeCell ref="N3:O3"/>
    <mergeCell ref="D3:E3"/>
    <mergeCell ref="F3:G3"/>
    <mergeCell ref="T3:U3"/>
    <mergeCell ref="V3:W3"/>
    <mergeCell ref="X3:Y3"/>
    <mergeCell ref="H3:I3"/>
    <mergeCell ref="J3:K3"/>
    <mergeCell ref="L3:M3"/>
    <mergeCell ref="P3:Q3"/>
    <mergeCell ref="R3:S3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B2:X15"/>
  <sheetViews>
    <sheetView showGridLines="0" zoomScale="62" zoomScaleNormal="62" workbookViewId="0">
      <selection activeCell="D6" sqref="D6:D7"/>
    </sheetView>
  </sheetViews>
  <sheetFormatPr baseColWidth="10" defaultColWidth="11" defaultRowHeight="13.5" x14ac:dyDescent="0.35"/>
  <cols>
    <col min="1" max="1" width="11" style="6"/>
    <col min="2" max="2" width="22.1640625" style="6" customWidth="1"/>
    <col min="3" max="3" width="23.58203125" style="6" customWidth="1"/>
    <col min="4" max="4" width="16.58203125" style="6" customWidth="1"/>
    <col min="5" max="5" width="22.58203125" style="6" customWidth="1"/>
    <col min="6" max="6" width="18.08203125" style="6" customWidth="1"/>
    <col min="7" max="7" width="13.6640625" style="6" customWidth="1"/>
    <col min="8" max="11" width="11" style="6"/>
    <col min="12" max="12" width="24.58203125" style="6" customWidth="1"/>
    <col min="13" max="13" width="26.58203125" style="6" customWidth="1"/>
    <col min="14" max="14" width="21.58203125" style="6" customWidth="1"/>
    <col min="15" max="17" width="11" style="6"/>
    <col min="18" max="18" width="18.08203125" style="6" customWidth="1"/>
    <col min="19" max="21" width="11" style="6"/>
    <col min="22" max="22" width="20.08203125" style="6" customWidth="1"/>
    <col min="23" max="16384" width="11" style="6"/>
  </cols>
  <sheetData>
    <row r="2" spans="2:24" ht="21.75" customHeight="1" x14ac:dyDescent="0.35">
      <c r="B2" s="4" t="s">
        <v>29</v>
      </c>
      <c r="F2" s="23"/>
    </row>
    <row r="3" spans="2:24" ht="23.25" customHeight="1" x14ac:dyDescent="0.35">
      <c r="B3" s="4"/>
      <c r="E3" s="30"/>
      <c r="F3" s="29"/>
    </row>
    <row r="4" spans="2:24" ht="14" thickBot="1" x14ac:dyDescent="0.4">
      <c r="G4" s="14"/>
    </row>
    <row r="5" spans="2:24" ht="14" thickBot="1" x14ac:dyDescent="0.4">
      <c r="C5" s="15" t="s">
        <v>48</v>
      </c>
      <c r="D5" s="15" t="s">
        <v>63</v>
      </c>
      <c r="E5" s="15" t="s">
        <v>55</v>
      </c>
      <c r="F5" s="15" t="s">
        <v>33</v>
      </c>
      <c r="G5" s="15" t="s">
        <v>34</v>
      </c>
      <c r="H5" s="15" t="s">
        <v>35</v>
      </c>
      <c r="I5" s="15" t="s">
        <v>36</v>
      </c>
      <c r="J5" s="15" t="s">
        <v>37</v>
      </c>
      <c r="K5" s="15" t="s">
        <v>38</v>
      </c>
      <c r="L5" s="15" t="s">
        <v>49</v>
      </c>
      <c r="M5" s="15" t="s">
        <v>65</v>
      </c>
      <c r="N5" s="15" t="s">
        <v>50</v>
      </c>
      <c r="O5" s="15" t="s">
        <v>42</v>
      </c>
      <c r="P5" s="15" t="s">
        <v>51</v>
      </c>
      <c r="Q5" s="15" t="s">
        <v>43</v>
      </c>
      <c r="R5" s="15" t="s">
        <v>52</v>
      </c>
      <c r="S5" s="15" t="s">
        <v>44</v>
      </c>
      <c r="T5" s="15" t="s">
        <v>45</v>
      </c>
      <c r="U5" s="15" t="s">
        <v>46</v>
      </c>
      <c r="V5" s="15" t="s">
        <v>57</v>
      </c>
      <c r="W5" s="15" t="s">
        <v>47</v>
      </c>
      <c r="X5" s="15" t="s">
        <v>64</v>
      </c>
    </row>
    <row r="6" spans="2:24" x14ac:dyDescent="0.35">
      <c r="B6" s="19" t="s">
        <v>20</v>
      </c>
      <c r="C6" s="37">
        <v>5.4253120841838527</v>
      </c>
      <c r="D6" s="37">
        <v>5.3368010882166317</v>
      </c>
      <c r="E6" s="37">
        <v>6.1044422923889616</v>
      </c>
      <c r="F6" s="37">
        <v>4.733242992282209</v>
      </c>
      <c r="G6" s="37">
        <v>2.7213288434374765</v>
      </c>
      <c r="H6" s="37">
        <v>4.733242992282209</v>
      </c>
      <c r="I6" s="37">
        <v>4.733242992282209</v>
      </c>
      <c r="J6" s="37">
        <v>6.4303111934849309</v>
      </c>
      <c r="K6" s="37">
        <v>4.9566942390293232</v>
      </c>
      <c r="L6" s="37">
        <v>4.7655679458215046</v>
      </c>
      <c r="M6" s="37">
        <v>5.1024353506718709</v>
      </c>
      <c r="N6" s="37">
        <v>3.7177919143931448</v>
      </c>
      <c r="O6" s="37">
        <v>3.8899147840803971</v>
      </c>
      <c r="P6" s="37">
        <v>7.6011536514549238</v>
      </c>
      <c r="Q6" s="37">
        <v>3.1653285780247571</v>
      </c>
      <c r="R6" s="37">
        <v>4.5423512451998231</v>
      </c>
      <c r="S6" s="37">
        <v>7.1622745485751302</v>
      </c>
      <c r="T6" s="37">
        <v>8.2428669633215037</v>
      </c>
      <c r="U6" s="37">
        <v>3.781557558684757</v>
      </c>
      <c r="V6" s="37">
        <v>5.1012289186149236</v>
      </c>
      <c r="W6" s="39">
        <v>2.7213288434374765</v>
      </c>
      <c r="X6" s="37">
        <v>5.3368010882166317</v>
      </c>
    </row>
    <row r="7" spans="2:24" ht="14" thickBot="1" x14ac:dyDescent="0.4">
      <c r="B7" s="20" t="s">
        <v>17</v>
      </c>
      <c r="C7" s="38">
        <v>11.94500803795105</v>
      </c>
      <c r="D7" s="38">
        <v>12.244601935700594</v>
      </c>
      <c r="E7" s="38">
        <v>13.741246313117182</v>
      </c>
      <c r="F7" s="38">
        <v>10.995981747934033</v>
      </c>
      <c r="G7" s="38">
        <v>6.7566703232443679</v>
      </c>
      <c r="H7" s="38">
        <v>10.995981747934033</v>
      </c>
      <c r="I7" s="38">
        <v>10.995981747934033</v>
      </c>
      <c r="J7" s="38">
        <v>14.849650433474389</v>
      </c>
      <c r="K7" s="38">
        <v>11.290471159333524</v>
      </c>
      <c r="L7" s="38">
        <v>10.565757664021676</v>
      </c>
      <c r="M7" s="38">
        <v>10.829654256396328</v>
      </c>
      <c r="N7" s="38">
        <v>7.9313048541106621</v>
      </c>
      <c r="O7" s="38">
        <v>9.08418131093336</v>
      </c>
      <c r="P7" s="38">
        <v>16.395120684710029</v>
      </c>
      <c r="Q7" s="38">
        <v>7.4361343926840142</v>
      </c>
      <c r="R7" s="38">
        <v>10.444720445037023</v>
      </c>
      <c r="S7" s="38">
        <v>15.916278479951711</v>
      </c>
      <c r="T7" s="38">
        <v>17.466106516021675</v>
      </c>
      <c r="U7" s="38">
        <v>8.6655675291540142</v>
      </c>
      <c r="V7" s="38">
        <v>11.376289398230028</v>
      </c>
      <c r="W7" s="40">
        <v>6.7566703232443679</v>
      </c>
      <c r="X7" s="38">
        <v>12.244601935700594</v>
      </c>
    </row>
    <row r="10" spans="2:24" x14ac:dyDescent="0.35">
      <c r="B10" s="14" t="s">
        <v>70</v>
      </c>
      <c r="G10" s="14"/>
    </row>
    <row r="12" spans="2:24" x14ac:dyDescent="0.35">
      <c r="B12" s="199"/>
      <c r="C12" s="199"/>
    </row>
    <row r="14" spans="2:24" x14ac:dyDescent="0.35">
      <c r="J14" s="11"/>
    </row>
    <row r="15" spans="2:24" x14ac:dyDescent="0.35">
      <c r="J15" s="11"/>
    </row>
  </sheetData>
  <mergeCells count="1">
    <mergeCell ref="B12:C12"/>
  </mergeCells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66"/>
  <sheetViews>
    <sheetView showGridLines="0" zoomScaleNormal="100" workbookViewId="0">
      <selection activeCell="H5" sqref="H5"/>
    </sheetView>
  </sheetViews>
  <sheetFormatPr baseColWidth="10" defaultColWidth="11" defaultRowHeight="13.5" x14ac:dyDescent="0.35"/>
  <cols>
    <col min="1" max="1" width="11" style="6"/>
    <col min="2" max="2" width="21.08203125" style="6" customWidth="1"/>
    <col min="3" max="3" width="28.58203125" style="6" customWidth="1"/>
    <col min="4" max="4" width="13.58203125" style="6" customWidth="1"/>
    <col min="5" max="5" width="21.08203125" style="6" customWidth="1"/>
    <col min="6" max="6" width="27" style="6" customWidth="1"/>
    <col min="7" max="7" width="19.58203125" style="6" customWidth="1"/>
    <col min="8" max="8" width="14.58203125" style="6" customWidth="1"/>
    <col min="9" max="12" width="9.58203125" style="6" customWidth="1"/>
    <col min="13" max="16384" width="11" style="6"/>
  </cols>
  <sheetData>
    <row r="2" spans="1:19" ht="21.75" customHeight="1" x14ac:dyDescent="0.35">
      <c r="B2" s="10" t="s">
        <v>28</v>
      </c>
      <c r="G2" s="7"/>
      <c r="H2" s="8"/>
      <c r="J2" s="9"/>
      <c r="K2"/>
      <c r="L2"/>
      <c r="M2"/>
      <c r="N2"/>
      <c r="O2"/>
    </row>
    <row r="3" spans="1:19" ht="23.25" customHeight="1" thickBot="1" x14ac:dyDescent="0.4">
      <c r="B3" s="13"/>
      <c r="E3" s="33"/>
      <c r="G3" s="7"/>
      <c r="H3" s="8"/>
      <c r="J3" s="9"/>
      <c r="K3"/>
      <c r="L3"/>
      <c r="M3"/>
      <c r="N3"/>
      <c r="O3"/>
    </row>
    <row r="4" spans="1:19" ht="33" customHeight="1" thickBot="1" x14ac:dyDescent="0.4">
      <c r="B4" s="34" t="s">
        <v>18</v>
      </c>
      <c r="C4" s="31" t="s">
        <v>27</v>
      </c>
      <c r="D4" s="31" t="s">
        <v>26</v>
      </c>
      <c r="E4" s="41" t="s">
        <v>21</v>
      </c>
      <c r="F4" s="41" t="s">
        <v>25</v>
      </c>
      <c r="G4" s="32" t="s">
        <v>24</v>
      </c>
      <c r="I4" s="9"/>
      <c r="J4"/>
      <c r="K4"/>
      <c r="L4"/>
      <c r="M4"/>
      <c r="N4"/>
      <c r="O4"/>
      <c r="P4"/>
      <c r="Q4"/>
      <c r="R4"/>
    </row>
    <row r="5" spans="1:19" ht="16.25" customHeight="1" x14ac:dyDescent="0.35">
      <c r="B5" s="19" t="s">
        <v>20</v>
      </c>
      <c r="C5" s="37">
        <f>(50+46)*1.0482</f>
        <v>100.6272</v>
      </c>
      <c r="D5" s="37">
        <v>6.53</v>
      </c>
      <c r="E5" s="37">
        <v>1.55</v>
      </c>
      <c r="F5" s="37">
        <v>1.95</v>
      </c>
      <c r="G5" s="39">
        <v>0.04</v>
      </c>
      <c r="I5" s="9"/>
      <c r="J5"/>
      <c r="K5"/>
      <c r="L5"/>
      <c r="M5"/>
      <c r="N5"/>
      <c r="O5"/>
      <c r="P5"/>
      <c r="Q5"/>
      <c r="R5"/>
    </row>
    <row r="6" spans="1:19" ht="15" thickBot="1" x14ac:dyDescent="0.4">
      <c r="B6" s="20" t="s">
        <v>17</v>
      </c>
      <c r="C6" s="38">
        <f>(50+79)*1.0482</f>
        <v>135.21780000000001</v>
      </c>
      <c r="D6" s="38">
        <v>6.53</v>
      </c>
      <c r="E6" s="38">
        <v>1.55</v>
      </c>
      <c r="F6" s="38">
        <v>1.95</v>
      </c>
      <c r="G6" s="40">
        <v>0.04</v>
      </c>
      <c r="I6" s="9"/>
      <c r="J6"/>
      <c r="K6"/>
      <c r="L6"/>
      <c r="M6"/>
      <c r="N6"/>
      <c r="O6"/>
      <c r="P6"/>
      <c r="Q6"/>
      <c r="R6"/>
    </row>
    <row r="7" spans="1:19" ht="14" thickBot="1" x14ac:dyDescent="0.4">
      <c r="D7" s="13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ht="14" thickBot="1" x14ac:dyDescent="0.4">
      <c r="B8" s="14"/>
      <c r="C8" s="200" t="s">
        <v>73</v>
      </c>
      <c r="D8" s="201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22.5" thickBot="1" x14ac:dyDescent="0.4">
      <c r="A9" s="13"/>
      <c r="B9" s="34" t="s">
        <v>18</v>
      </c>
      <c r="C9" s="31" t="s">
        <v>71</v>
      </c>
      <c r="D9" s="41" t="s">
        <v>72</v>
      </c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35">
      <c r="B10" s="19" t="s">
        <v>20</v>
      </c>
      <c r="C10" s="37">
        <f>C5-D10*'Consommateurs types'!D5</f>
        <v>95.944065546218482</v>
      </c>
      <c r="D10" s="39">
        <f>(C6-C5)/('Consommateurs types'!D6-'Consommateurs types'!D5)</f>
        <v>3.2297478991596646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ht="14" thickBot="1" x14ac:dyDescent="0.4">
      <c r="B11" s="20" t="s">
        <v>17</v>
      </c>
      <c r="C11" s="38">
        <f>C5-D10*'Consommateurs types'!D5</f>
        <v>95.944065546218482</v>
      </c>
      <c r="D11" s="40">
        <f>(C6-C5)/('Consommateurs types'!D6-'Consommateurs types'!D5)</f>
        <v>3.2297478991596646</v>
      </c>
      <c r="E11"/>
      <c r="F11"/>
      <c r="G11"/>
      <c r="H11"/>
      <c r="I11"/>
      <c r="J11"/>
      <c r="K11"/>
      <c r="L11"/>
      <c r="N11"/>
      <c r="O11"/>
      <c r="P11"/>
      <c r="Q11"/>
      <c r="R11"/>
      <c r="S11"/>
    </row>
    <row r="12" spans="1:19" x14ac:dyDescent="0.35">
      <c r="B12"/>
      <c r="C12"/>
      <c r="D12"/>
      <c r="E12"/>
      <c r="F12"/>
      <c r="G12"/>
      <c r="H12"/>
      <c r="I12"/>
      <c r="J12"/>
      <c r="K12"/>
      <c r="L12"/>
      <c r="N12"/>
      <c r="O12"/>
      <c r="P12"/>
      <c r="Q12"/>
      <c r="R12"/>
      <c r="S12"/>
    </row>
    <row r="13" spans="1:19" x14ac:dyDescent="0.35">
      <c r="B13"/>
      <c r="C13"/>
      <c r="D13"/>
      <c r="E13"/>
      <c r="F13"/>
      <c r="G13"/>
      <c r="H13"/>
      <c r="I13"/>
      <c r="J13"/>
      <c r="K13"/>
      <c r="L13"/>
      <c r="N13"/>
      <c r="O13"/>
      <c r="P13"/>
      <c r="Q13"/>
      <c r="R13"/>
      <c r="S13"/>
    </row>
    <row r="14" spans="1:19" x14ac:dyDescent="0.35">
      <c r="A14"/>
      <c r="B14"/>
      <c r="C14"/>
      <c r="D14"/>
      <c r="E14"/>
      <c r="F14"/>
      <c r="G14"/>
      <c r="H14"/>
      <c r="I14"/>
      <c r="J14"/>
      <c r="K14"/>
      <c r="L14"/>
      <c r="N14"/>
      <c r="O14"/>
      <c r="P14"/>
      <c r="Q14"/>
      <c r="R14"/>
      <c r="S14"/>
    </row>
    <row r="15" spans="1:19" x14ac:dyDescent="0.35">
      <c r="A15"/>
      <c r="B15"/>
      <c r="C15"/>
      <c r="D15"/>
      <c r="E15"/>
      <c r="F15"/>
      <c r="G15"/>
      <c r="H15"/>
      <c r="I15"/>
      <c r="J15"/>
      <c r="K15"/>
      <c r="L15"/>
      <c r="N15"/>
      <c r="O15"/>
      <c r="P15"/>
      <c r="Q15"/>
      <c r="R15"/>
      <c r="S15"/>
    </row>
    <row r="16" spans="1:19" x14ac:dyDescent="0.35">
      <c r="A16"/>
      <c r="B16"/>
      <c r="C16"/>
      <c r="D16"/>
      <c r="E16"/>
      <c r="F16"/>
      <c r="G16"/>
      <c r="H16"/>
      <c r="I16"/>
      <c r="J16"/>
      <c r="K16"/>
      <c r="L16"/>
      <c r="N16"/>
      <c r="O16"/>
      <c r="P16"/>
      <c r="Q16"/>
      <c r="R16"/>
      <c r="S16"/>
    </row>
    <row r="17" spans="1:19" x14ac:dyDescent="0.35">
      <c r="A17"/>
      <c r="B17"/>
      <c r="C17"/>
      <c r="D17"/>
      <c r="E17"/>
      <c r="F17"/>
      <c r="G17"/>
      <c r="H17"/>
      <c r="I17"/>
      <c r="J17"/>
      <c r="K17"/>
      <c r="L17"/>
      <c r="N17"/>
      <c r="O17"/>
      <c r="P17"/>
      <c r="Q17"/>
      <c r="R17"/>
      <c r="S17"/>
    </row>
    <row r="18" spans="1:19" x14ac:dyDescent="0.35">
      <c r="A18"/>
      <c r="B18"/>
      <c r="C18"/>
      <c r="D18"/>
      <c r="E18"/>
      <c r="F18"/>
      <c r="G18"/>
      <c r="H18"/>
      <c r="I18"/>
      <c r="J18"/>
      <c r="K18"/>
      <c r="L18"/>
      <c r="N18"/>
      <c r="O18"/>
      <c r="P18"/>
      <c r="Q18"/>
      <c r="R18"/>
      <c r="S18"/>
    </row>
    <row r="19" spans="1:19" x14ac:dyDescent="0.35">
      <c r="A19"/>
      <c r="B19"/>
      <c r="C19"/>
      <c r="D19"/>
      <c r="E19"/>
      <c r="F19"/>
      <c r="G19"/>
      <c r="H19"/>
      <c r="I19"/>
      <c r="J19"/>
      <c r="K19"/>
      <c r="L19"/>
    </row>
    <row r="20" spans="1:19" x14ac:dyDescent="0.35">
      <c r="A20"/>
      <c r="B20"/>
      <c r="C20"/>
      <c r="D20"/>
      <c r="E20"/>
      <c r="F20"/>
      <c r="G20"/>
      <c r="H20"/>
      <c r="I20"/>
      <c r="J20"/>
      <c r="K20"/>
      <c r="L20"/>
    </row>
    <row r="21" spans="1:19" x14ac:dyDescent="0.35">
      <c r="A21"/>
      <c r="B21"/>
      <c r="C21"/>
      <c r="D21"/>
      <c r="E21"/>
      <c r="F21"/>
      <c r="G21"/>
      <c r="H21"/>
      <c r="I21"/>
      <c r="J21"/>
      <c r="K21"/>
      <c r="L21"/>
    </row>
    <row r="22" spans="1:19" x14ac:dyDescent="0.35">
      <c r="A22"/>
      <c r="B22"/>
      <c r="C22"/>
      <c r="D22"/>
      <c r="E22"/>
      <c r="F22"/>
      <c r="G22"/>
      <c r="H22"/>
      <c r="I22"/>
      <c r="J22"/>
      <c r="K22"/>
      <c r="L22"/>
    </row>
    <row r="23" spans="1:19" x14ac:dyDescent="0.35">
      <c r="A23"/>
      <c r="B23"/>
      <c r="C23"/>
      <c r="D23"/>
      <c r="E23"/>
      <c r="F23"/>
      <c r="G23"/>
      <c r="H23"/>
      <c r="I23"/>
      <c r="J23"/>
      <c r="K23"/>
      <c r="L23"/>
    </row>
    <row r="24" spans="1:19" x14ac:dyDescent="0.35">
      <c r="A24"/>
      <c r="B24"/>
      <c r="C24"/>
      <c r="D24"/>
      <c r="E24"/>
      <c r="F24"/>
      <c r="G24"/>
      <c r="H24"/>
      <c r="I24"/>
      <c r="J24"/>
      <c r="K24"/>
    </row>
    <row r="25" spans="1:19" x14ac:dyDescent="0.35">
      <c r="A25"/>
      <c r="B25"/>
      <c r="C25"/>
      <c r="D25"/>
      <c r="E25"/>
      <c r="F25"/>
      <c r="G25"/>
      <c r="H25"/>
      <c r="I25"/>
      <c r="J25"/>
      <c r="K25"/>
    </row>
    <row r="26" spans="1:19" x14ac:dyDescent="0.35">
      <c r="A26"/>
      <c r="B26"/>
      <c r="C26"/>
      <c r="D26"/>
      <c r="E26"/>
      <c r="F26"/>
      <c r="G26"/>
      <c r="H26"/>
      <c r="I26"/>
      <c r="J26"/>
      <c r="K26"/>
    </row>
    <row r="27" spans="1:19" x14ac:dyDescent="0.35">
      <c r="A27"/>
      <c r="B27"/>
      <c r="C27"/>
      <c r="D27"/>
      <c r="E27"/>
      <c r="F27"/>
      <c r="G27"/>
      <c r="H27"/>
      <c r="I27"/>
      <c r="J27"/>
      <c r="K27"/>
    </row>
    <row r="28" spans="1:19" x14ac:dyDescent="0.35">
      <c r="A28"/>
      <c r="B28"/>
      <c r="C28"/>
      <c r="D28"/>
      <c r="E28"/>
      <c r="F28"/>
      <c r="G28"/>
      <c r="H28"/>
      <c r="I28"/>
      <c r="J28"/>
      <c r="K28"/>
    </row>
    <row r="29" spans="1:19" x14ac:dyDescent="0.35">
      <c r="A29"/>
      <c r="B29"/>
      <c r="C29"/>
      <c r="D29"/>
      <c r="E29"/>
      <c r="F29"/>
      <c r="G29"/>
      <c r="H29"/>
      <c r="I29"/>
      <c r="J29"/>
      <c r="K29"/>
    </row>
    <row r="30" spans="1:19" x14ac:dyDescent="0.35">
      <c r="A30"/>
      <c r="B30"/>
      <c r="C30"/>
      <c r="D30"/>
      <c r="E30"/>
      <c r="F30"/>
      <c r="G30"/>
      <c r="H30"/>
      <c r="I30"/>
      <c r="J30"/>
      <c r="K30"/>
    </row>
    <row r="31" spans="1:19" x14ac:dyDescent="0.35">
      <c r="B31"/>
      <c r="C31"/>
      <c r="D31"/>
      <c r="E31"/>
      <c r="F31"/>
      <c r="G31"/>
      <c r="H31"/>
      <c r="I31"/>
      <c r="J31"/>
      <c r="K31"/>
    </row>
    <row r="32" spans="1:19" x14ac:dyDescent="0.35">
      <c r="B32"/>
      <c r="C32"/>
      <c r="D32"/>
      <c r="E32"/>
      <c r="F32"/>
      <c r="G32"/>
      <c r="H32"/>
      <c r="I32"/>
      <c r="J32"/>
      <c r="K32"/>
    </row>
    <row r="33" spans="2:11" x14ac:dyDescent="0.35">
      <c r="B33"/>
      <c r="C33"/>
      <c r="D33"/>
      <c r="E33"/>
      <c r="F33"/>
      <c r="G33"/>
      <c r="H33"/>
      <c r="I33"/>
      <c r="J33"/>
      <c r="K33"/>
    </row>
    <row r="34" spans="2:11" x14ac:dyDescent="0.35">
      <c r="B34"/>
      <c r="C34"/>
      <c r="D34"/>
      <c r="E34"/>
      <c r="F34"/>
      <c r="G34"/>
      <c r="H34"/>
      <c r="I34"/>
      <c r="J34"/>
      <c r="K34"/>
    </row>
    <row r="35" spans="2:11" x14ac:dyDescent="0.35">
      <c r="B35"/>
      <c r="C35"/>
      <c r="D35"/>
      <c r="E35"/>
      <c r="F35"/>
      <c r="G35"/>
      <c r="H35"/>
      <c r="I35"/>
      <c r="J35"/>
      <c r="K35"/>
    </row>
    <row r="36" spans="2:11" x14ac:dyDescent="0.35">
      <c r="B36"/>
      <c r="C36"/>
      <c r="D36"/>
      <c r="E36"/>
      <c r="F36"/>
      <c r="G36"/>
      <c r="H36"/>
      <c r="I36"/>
      <c r="J36"/>
      <c r="K36"/>
    </row>
    <row r="37" spans="2:11" x14ac:dyDescent="0.35">
      <c r="B37"/>
      <c r="C37"/>
      <c r="D37"/>
      <c r="E37"/>
      <c r="F37"/>
      <c r="G37"/>
      <c r="H37"/>
      <c r="I37"/>
      <c r="J37"/>
      <c r="K37"/>
    </row>
    <row r="38" spans="2:11" x14ac:dyDescent="0.35">
      <c r="B38"/>
      <c r="C38"/>
      <c r="D38"/>
      <c r="E38"/>
      <c r="F38"/>
      <c r="G38"/>
      <c r="H38"/>
      <c r="I38"/>
      <c r="J38"/>
      <c r="K38"/>
    </row>
    <row r="39" spans="2:11" x14ac:dyDescent="0.35">
      <c r="B39"/>
      <c r="C39"/>
      <c r="D39"/>
      <c r="E39"/>
      <c r="F39"/>
      <c r="G39"/>
      <c r="H39"/>
      <c r="I39"/>
      <c r="J39"/>
      <c r="K39"/>
    </row>
    <row r="40" spans="2:11" x14ac:dyDescent="0.35">
      <c r="B40"/>
      <c r="C40"/>
      <c r="D40"/>
      <c r="E40"/>
      <c r="F40"/>
      <c r="G40"/>
      <c r="H40"/>
      <c r="I40"/>
      <c r="J40"/>
      <c r="K40"/>
    </row>
    <row r="41" spans="2:11" x14ac:dyDescent="0.35">
      <c r="B41"/>
      <c r="C41"/>
      <c r="D41"/>
      <c r="E41"/>
      <c r="F41"/>
      <c r="G41"/>
      <c r="H41"/>
      <c r="I41"/>
      <c r="J41"/>
      <c r="K41"/>
    </row>
    <row r="42" spans="2:11" x14ac:dyDescent="0.35">
      <c r="B42"/>
      <c r="C42"/>
      <c r="D42"/>
      <c r="E42"/>
      <c r="F42"/>
      <c r="G42"/>
      <c r="H42"/>
      <c r="I42"/>
      <c r="J42"/>
      <c r="K42"/>
    </row>
    <row r="43" spans="2:11" x14ac:dyDescent="0.35">
      <c r="B43"/>
      <c r="C43"/>
      <c r="D43"/>
      <c r="E43"/>
      <c r="F43"/>
      <c r="G43"/>
      <c r="H43"/>
      <c r="I43"/>
      <c r="J43"/>
      <c r="K43"/>
    </row>
    <row r="44" spans="2:11" x14ac:dyDescent="0.35">
      <c r="B44"/>
      <c r="C44"/>
      <c r="D44"/>
      <c r="E44"/>
      <c r="F44"/>
      <c r="G44"/>
      <c r="H44"/>
      <c r="I44"/>
      <c r="J44"/>
      <c r="K44"/>
    </row>
    <row r="45" spans="2:11" x14ac:dyDescent="0.35">
      <c r="B45"/>
      <c r="C45"/>
      <c r="D45"/>
      <c r="E45"/>
      <c r="F45"/>
      <c r="G45"/>
      <c r="H45"/>
      <c r="I45"/>
      <c r="J45"/>
      <c r="K45"/>
    </row>
    <row r="46" spans="2:11" x14ac:dyDescent="0.35">
      <c r="B46"/>
      <c r="C46"/>
      <c r="D46"/>
      <c r="E46"/>
      <c r="F46"/>
      <c r="G46"/>
      <c r="H46"/>
      <c r="I46"/>
      <c r="J46"/>
      <c r="K46"/>
    </row>
    <row r="47" spans="2:11" x14ac:dyDescent="0.35">
      <c r="B47"/>
      <c r="C47"/>
      <c r="D47"/>
      <c r="E47"/>
      <c r="F47"/>
      <c r="G47"/>
      <c r="H47"/>
      <c r="I47"/>
      <c r="J47"/>
      <c r="K47"/>
    </row>
    <row r="48" spans="2:11" x14ac:dyDescent="0.35">
      <c r="B48"/>
      <c r="C48"/>
      <c r="D48"/>
      <c r="E48"/>
      <c r="F48"/>
      <c r="G48"/>
      <c r="H48"/>
      <c r="I48"/>
      <c r="J48"/>
      <c r="K48"/>
    </row>
    <row r="49" spans="2:11" x14ac:dyDescent="0.35">
      <c r="B49"/>
      <c r="C49"/>
      <c r="D49"/>
      <c r="E49"/>
      <c r="F49"/>
      <c r="G49"/>
      <c r="H49"/>
      <c r="I49"/>
      <c r="J49"/>
      <c r="K49"/>
    </row>
    <row r="50" spans="2:11" x14ac:dyDescent="0.35">
      <c r="B50"/>
      <c r="C50"/>
      <c r="D50"/>
      <c r="E50"/>
      <c r="F50"/>
      <c r="G50"/>
      <c r="H50"/>
      <c r="I50"/>
      <c r="J50"/>
      <c r="K50"/>
    </row>
    <row r="51" spans="2:11" x14ac:dyDescent="0.35">
      <c r="B51"/>
      <c r="C51"/>
      <c r="D51"/>
      <c r="E51"/>
      <c r="F51"/>
      <c r="G51"/>
      <c r="H51"/>
      <c r="I51"/>
      <c r="J51"/>
      <c r="K51"/>
    </row>
    <row r="52" spans="2:11" x14ac:dyDescent="0.35">
      <c r="B52"/>
      <c r="C52"/>
      <c r="D52"/>
      <c r="E52"/>
      <c r="F52"/>
      <c r="G52"/>
      <c r="H52"/>
      <c r="I52"/>
      <c r="J52"/>
      <c r="K52"/>
    </row>
    <row r="53" spans="2:11" x14ac:dyDescent="0.35">
      <c r="B53"/>
      <c r="C53"/>
      <c r="D53"/>
      <c r="E53"/>
      <c r="F53"/>
      <c r="G53"/>
      <c r="H53"/>
      <c r="I53"/>
      <c r="J53"/>
      <c r="K53"/>
    </row>
    <row r="54" spans="2:11" x14ac:dyDescent="0.35">
      <c r="B54"/>
      <c r="C54"/>
      <c r="D54"/>
      <c r="E54"/>
      <c r="F54"/>
      <c r="G54"/>
      <c r="H54"/>
      <c r="I54"/>
      <c r="J54"/>
      <c r="K54"/>
    </row>
    <row r="55" spans="2:11" x14ac:dyDescent="0.35">
      <c r="B55"/>
      <c r="C55"/>
      <c r="D55"/>
      <c r="E55"/>
      <c r="F55"/>
      <c r="G55"/>
      <c r="H55"/>
      <c r="I55"/>
      <c r="J55"/>
      <c r="K55"/>
    </row>
    <row r="56" spans="2:11" x14ac:dyDescent="0.35">
      <c r="B56"/>
      <c r="C56"/>
      <c r="D56"/>
      <c r="E56"/>
      <c r="F56"/>
      <c r="G56"/>
      <c r="H56"/>
      <c r="I56"/>
      <c r="J56"/>
      <c r="K56"/>
    </row>
    <row r="57" spans="2:11" x14ac:dyDescent="0.35">
      <c r="B57"/>
      <c r="C57"/>
      <c r="D57"/>
      <c r="E57"/>
      <c r="F57"/>
      <c r="G57"/>
      <c r="H57"/>
      <c r="I57"/>
      <c r="J57"/>
      <c r="K57"/>
    </row>
    <row r="58" spans="2:11" x14ac:dyDescent="0.35">
      <c r="B58"/>
      <c r="C58"/>
      <c r="D58"/>
      <c r="E58"/>
      <c r="F58"/>
      <c r="G58"/>
      <c r="H58"/>
      <c r="I58"/>
      <c r="J58"/>
      <c r="K58"/>
    </row>
    <row r="59" spans="2:11" x14ac:dyDescent="0.35">
      <c r="B59"/>
      <c r="C59"/>
      <c r="D59"/>
      <c r="E59"/>
      <c r="F59"/>
      <c r="G59"/>
      <c r="H59"/>
      <c r="I59"/>
      <c r="J59"/>
      <c r="K59"/>
    </row>
    <row r="60" spans="2:11" x14ac:dyDescent="0.35">
      <c r="B60"/>
      <c r="C60"/>
      <c r="D60"/>
      <c r="E60"/>
      <c r="F60"/>
      <c r="G60"/>
      <c r="H60"/>
      <c r="I60"/>
      <c r="J60"/>
      <c r="K60"/>
    </row>
    <row r="61" spans="2:11" x14ac:dyDescent="0.35">
      <c r="B61"/>
      <c r="C61"/>
      <c r="D61"/>
      <c r="E61"/>
      <c r="F61"/>
      <c r="G61"/>
      <c r="H61"/>
      <c r="I61"/>
      <c r="J61"/>
      <c r="K61"/>
    </row>
    <row r="62" spans="2:11" x14ac:dyDescent="0.35">
      <c r="B62"/>
      <c r="C62"/>
      <c r="D62"/>
      <c r="E62"/>
      <c r="F62"/>
      <c r="G62"/>
      <c r="H62"/>
      <c r="I62"/>
      <c r="J62"/>
      <c r="K62"/>
    </row>
    <row r="63" spans="2:11" x14ac:dyDescent="0.35">
      <c r="B63"/>
      <c r="C63"/>
      <c r="D63"/>
      <c r="E63"/>
      <c r="F63"/>
      <c r="G63"/>
      <c r="H63"/>
      <c r="I63"/>
      <c r="J63"/>
      <c r="K63"/>
    </row>
    <row r="64" spans="2:11" x14ac:dyDescent="0.35">
      <c r="B64"/>
      <c r="C64"/>
      <c r="D64"/>
      <c r="E64"/>
      <c r="F64"/>
      <c r="G64"/>
      <c r="H64"/>
      <c r="I64"/>
      <c r="J64"/>
      <c r="K64"/>
    </row>
    <row r="65" spans="2:11" x14ac:dyDescent="0.35">
      <c r="B65"/>
      <c r="C65"/>
      <c r="D65"/>
      <c r="E65"/>
      <c r="F65"/>
      <c r="G65"/>
      <c r="H65"/>
      <c r="I65"/>
      <c r="J65"/>
      <c r="K65"/>
    </row>
    <row r="66" spans="2:11" x14ac:dyDescent="0.35">
      <c r="B66"/>
      <c r="C66"/>
      <c r="D66"/>
      <c r="E66"/>
      <c r="F66"/>
      <c r="G66"/>
      <c r="H66"/>
      <c r="I66"/>
      <c r="J66"/>
      <c r="K66"/>
    </row>
  </sheetData>
  <mergeCells count="1">
    <mergeCell ref="C8:D8"/>
  </mergeCells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DA78F-F864-457E-9D1F-706FF84A6F0F}">
  <dimension ref="B1:E35"/>
  <sheetViews>
    <sheetView showGridLines="0" zoomScale="70" zoomScaleNormal="70" workbookViewId="0">
      <selection activeCell="G56" sqref="G56"/>
    </sheetView>
  </sheetViews>
  <sheetFormatPr baseColWidth="10" defaultRowHeight="13.5" x14ac:dyDescent="0.35"/>
  <cols>
    <col min="3" max="3" width="43.58203125" customWidth="1"/>
    <col min="4" max="4" width="20.08203125" customWidth="1"/>
  </cols>
  <sheetData>
    <row r="1" spans="2:5" ht="14" thickBot="1" x14ac:dyDescent="0.4"/>
    <row r="2" spans="2:5" ht="14" thickBot="1" x14ac:dyDescent="0.4">
      <c r="D2" s="82" t="s">
        <v>69</v>
      </c>
      <c r="E2" s="83">
        <f>C31</f>
        <v>42.578000000000003</v>
      </c>
    </row>
    <row r="3" spans="2:5" x14ac:dyDescent="0.35">
      <c r="B3" s="24" t="s">
        <v>30</v>
      </c>
    </row>
    <row r="4" spans="2:5" ht="14" thickBot="1" x14ac:dyDescent="0.4">
      <c r="B4" s="24"/>
    </row>
    <row r="5" spans="2:5" ht="14" thickBot="1" x14ac:dyDescent="0.4">
      <c r="C5" s="45" t="s">
        <v>32</v>
      </c>
    </row>
    <row r="6" spans="2:5" x14ac:dyDescent="0.35">
      <c r="B6" s="85">
        <v>45017</v>
      </c>
      <c r="C6" s="89">
        <f>50.87*0.8+51.11*0.2</f>
        <v>50.917999999999999</v>
      </c>
    </row>
    <row r="7" spans="2:5" x14ac:dyDescent="0.35">
      <c r="B7" s="86">
        <v>45047</v>
      </c>
      <c r="C7" s="81">
        <f>43.39*0.8+51.11*0.2</f>
        <v>44.934000000000005</v>
      </c>
    </row>
    <row r="8" spans="2:5" x14ac:dyDescent="0.35">
      <c r="B8" s="86">
        <v>45078</v>
      </c>
      <c r="C8" s="81">
        <f>40.68*0.8+51.11*0.2</f>
        <v>42.766000000000005</v>
      </c>
    </row>
    <row r="9" spans="2:5" x14ac:dyDescent="0.35">
      <c r="B9" s="86">
        <v>45108</v>
      </c>
      <c r="C9" s="81">
        <f>0.8*30.33+0.2*31.91</f>
        <v>30.646000000000001</v>
      </c>
    </row>
    <row r="10" spans="2:5" x14ac:dyDescent="0.35">
      <c r="B10" s="86">
        <v>45139</v>
      </c>
      <c r="C10" s="81">
        <f>0.8*32.54+0.2*31.91</f>
        <v>32.414000000000001</v>
      </c>
    </row>
    <row r="11" spans="2:5" x14ac:dyDescent="0.35">
      <c r="B11" s="86">
        <v>45170</v>
      </c>
      <c r="C11" s="81">
        <f>0.8*30.58+0.2*31.91</f>
        <v>30.846</v>
      </c>
    </row>
    <row r="12" spans="2:5" x14ac:dyDescent="0.35">
      <c r="B12" s="88">
        <v>45200</v>
      </c>
      <c r="C12" s="81">
        <f>0.8*38.67+0.2*45.62</f>
        <v>40.06</v>
      </c>
    </row>
    <row r="13" spans="2:5" x14ac:dyDescent="0.35">
      <c r="B13" s="88">
        <v>45231</v>
      </c>
      <c r="C13" s="81">
        <f>0.8*43.46+0.2*45.62</f>
        <v>43.892000000000003</v>
      </c>
    </row>
    <row r="14" spans="2:5" x14ac:dyDescent="0.35">
      <c r="B14" s="88">
        <v>45261</v>
      </c>
      <c r="C14" s="81">
        <f>0.8*49.94+0.2*45.62</f>
        <v>49.076000000000001</v>
      </c>
    </row>
    <row r="15" spans="2:5" x14ac:dyDescent="0.35">
      <c r="B15" s="88">
        <v>45292</v>
      </c>
      <c r="C15" s="81">
        <f>0.8*45.58+0.2*45.74</f>
        <v>45.612000000000002</v>
      </c>
      <c r="D15" s="68"/>
    </row>
    <row r="16" spans="2:5" x14ac:dyDescent="0.35">
      <c r="B16" s="88">
        <v>45323</v>
      </c>
      <c r="C16" s="81">
        <f>0.8*34.13+0.2*45.74</f>
        <v>36.452000000000005</v>
      </c>
      <c r="D16" s="68"/>
    </row>
    <row r="17" spans="2:4" x14ac:dyDescent="0.35">
      <c r="B17" s="88">
        <v>45352</v>
      </c>
      <c r="C17" s="81">
        <f>0.8*28.3+0.2*45.74</f>
        <v>31.788000000000004</v>
      </c>
      <c r="D17" s="68"/>
    </row>
    <row r="18" spans="2:4" x14ac:dyDescent="0.35">
      <c r="B18" s="88">
        <v>45383</v>
      </c>
      <c r="C18" s="81">
        <f>0.8*25.1+0.2*25.33</f>
        <v>25.146000000000001</v>
      </c>
      <c r="D18" s="68"/>
    </row>
    <row r="19" spans="2:4" x14ac:dyDescent="0.35">
      <c r="B19" s="88">
        <v>45413</v>
      </c>
      <c r="C19" s="81">
        <f>0.8*26.64+0.2*25.33</f>
        <v>26.378</v>
      </c>
      <c r="D19" s="68"/>
    </row>
    <row r="20" spans="2:4" x14ac:dyDescent="0.35">
      <c r="B20" s="88">
        <v>45444</v>
      </c>
      <c r="C20" s="81">
        <f>0.8*28.72+0.2*25.33</f>
        <v>28.041999999999998</v>
      </c>
      <c r="D20" s="68"/>
    </row>
    <row r="21" spans="2:4" x14ac:dyDescent="0.35">
      <c r="B21" s="88">
        <v>45474</v>
      </c>
      <c r="C21" s="81">
        <f>0.8*32.11+0.2*32.55</f>
        <v>32.198</v>
      </c>
      <c r="D21" s="68"/>
    </row>
    <row r="22" spans="2:4" x14ac:dyDescent="0.35">
      <c r="B22" s="88">
        <v>45505</v>
      </c>
      <c r="C22" s="81">
        <f>0.8*34.55+0.2*32.55</f>
        <v>34.15</v>
      </c>
      <c r="D22" s="68"/>
    </row>
    <row r="23" spans="2:4" x14ac:dyDescent="0.35">
      <c r="B23" s="88">
        <v>45536</v>
      </c>
      <c r="C23" s="81">
        <f>0.8*33.17+0.2*32.55</f>
        <v>33.045999999999999</v>
      </c>
      <c r="D23" s="68"/>
    </row>
    <row r="24" spans="2:4" x14ac:dyDescent="0.35">
      <c r="B24" s="88">
        <v>45566</v>
      </c>
      <c r="C24" s="81">
        <f>0.8*38.56+0.2*40.12</f>
        <v>38.872</v>
      </c>
      <c r="D24" s="68"/>
    </row>
    <row r="25" spans="2:4" x14ac:dyDescent="0.35">
      <c r="B25" s="88">
        <v>45597</v>
      </c>
      <c r="C25" s="81">
        <f>0.8*37.21+0.2*40.12</f>
        <v>37.792000000000002</v>
      </c>
      <c r="D25" s="68"/>
    </row>
    <row r="26" spans="2:4" x14ac:dyDescent="0.35">
      <c r="B26" s="88">
        <v>45627</v>
      </c>
      <c r="C26" s="81">
        <f>0.8*40.38+0.2*40.12</f>
        <v>40.328000000000003</v>
      </c>
      <c r="D26" s="68"/>
    </row>
    <row r="27" spans="2:4" x14ac:dyDescent="0.35">
      <c r="B27" s="88">
        <v>45658</v>
      </c>
      <c r="C27" s="81">
        <f>0.8*44.65+0.2*44.45</f>
        <v>44.61</v>
      </c>
      <c r="D27" s="68"/>
    </row>
    <row r="28" spans="2:4" x14ac:dyDescent="0.35">
      <c r="B28" s="88">
        <v>45689</v>
      </c>
      <c r="C28" s="81">
        <f>0.8*44.98+0.2*44.45</f>
        <v>44.874000000000002</v>
      </c>
      <c r="D28" s="68"/>
    </row>
    <row r="29" spans="2:4" x14ac:dyDescent="0.35">
      <c r="B29" s="88">
        <v>45717</v>
      </c>
      <c r="C29" s="81">
        <f>0.8*47.74+0.2*44.45</f>
        <v>47.082000000000001</v>
      </c>
      <c r="D29" s="68"/>
    </row>
    <row r="30" spans="2:4" x14ac:dyDescent="0.35">
      <c r="B30" s="88">
        <v>45748</v>
      </c>
      <c r="C30" s="81">
        <f>0.8*49.21+0.2*49.09</f>
        <v>49.186000000000007</v>
      </c>
      <c r="D30" s="68"/>
    </row>
    <row r="31" spans="2:4" ht="14" thickBot="1" x14ac:dyDescent="0.4">
      <c r="B31" s="87">
        <v>45778</v>
      </c>
      <c r="C31" s="84">
        <f>0.8*40.95+0.2*49.09</f>
        <v>42.578000000000003</v>
      </c>
      <c r="D31" s="68">
        <f>C31-C30</f>
        <v>-6.6080000000000041</v>
      </c>
    </row>
    <row r="35" spans="2:2" x14ac:dyDescent="0.35">
      <c r="B35" s="35" t="s">
        <v>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theme="8"/>
  </sheetPr>
  <dimension ref="A2:AU39"/>
  <sheetViews>
    <sheetView showGridLines="0" zoomScale="45" zoomScaleNormal="55" workbookViewId="0">
      <selection activeCell="C2" sqref="C2"/>
    </sheetView>
  </sheetViews>
  <sheetFormatPr baseColWidth="10" defaultColWidth="11" defaultRowHeight="13.5" x14ac:dyDescent="0.35"/>
  <cols>
    <col min="1" max="1" width="11" style="26"/>
    <col min="2" max="2" width="52" style="26" customWidth="1"/>
    <col min="3" max="3" width="22.58203125" style="26" customWidth="1"/>
    <col min="4" max="4" width="43.1640625" style="26" customWidth="1"/>
    <col min="5" max="5" width="20.58203125" style="26" customWidth="1"/>
    <col min="6" max="6" width="24.58203125" style="26" customWidth="1"/>
    <col min="7" max="11" width="20.58203125" style="26" customWidth="1"/>
    <col min="12" max="12" width="24.58203125" style="26" customWidth="1"/>
    <col min="13" max="13" width="26.08203125" style="26" customWidth="1"/>
    <col min="14" max="23" width="20.58203125" style="26" customWidth="1"/>
    <col min="24" max="24" width="38.58203125" style="26" customWidth="1"/>
    <col min="25" max="30" width="11" style="26"/>
    <col min="31" max="31" width="25.6640625" style="26" customWidth="1"/>
    <col min="32" max="32" width="20.6640625" style="26" customWidth="1"/>
    <col min="33" max="33" width="23.1640625" style="26" customWidth="1"/>
    <col min="34" max="34" width="28" style="26" customWidth="1"/>
    <col min="35" max="35" width="20.08203125" style="26" customWidth="1"/>
    <col min="36" max="36" width="11" style="26"/>
    <col min="37" max="37" width="21.58203125" style="26" customWidth="1"/>
    <col min="38" max="38" width="11" style="26"/>
    <col min="39" max="39" width="19.6640625" style="26" customWidth="1"/>
    <col min="40" max="40" width="11" style="26"/>
    <col min="41" max="41" width="21" style="26" customWidth="1"/>
    <col min="42" max="42" width="11" style="26"/>
    <col min="43" max="43" width="25" style="26" customWidth="1"/>
    <col min="44" max="44" width="21.6640625" style="26" customWidth="1"/>
    <col min="45" max="45" width="24.58203125" style="26" customWidth="1"/>
    <col min="46" max="46" width="25.5" style="26" customWidth="1"/>
    <col min="47" max="16384" width="11" style="26"/>
  </cols>
  <sheetData>
    <row r="2" spans="2:47" ht="21.75" customHeight="1" x14ac:dyDescent="0.5">
      <c r="B2" s="28" t="s">
        <v>94</v>
      </c>
      <c r="E2" s="27"/>
    </row>
    <row r="3" spans="2:47" ht="23.25" customHeight="1" thickBot="1" x14ac:dyDescent="0.4">
      <c r="B3" s="5"/>
      <c r="C3" s="5"/>
      <c r="D3" s="5"/>
      <c r="E3" s="215"/>
      <c r="F3" s="215"/>
      <c r="Q3" s="216"/>
      <c r="R3" s="216"/>
      <c r="AS3" s="216"/>
      <c r="AT3" s="216"/>
    </row>
    <row r="4" spans="2:47" ht="15.75" customHeight="1" thickBot="1" x14ac:dyDescent="0.4">
      <c r="B4" s="151" t="s">
        <v>85</v>
      </c>
      <c r="C4" s="202" t="s">
        <v>48</v>
      </c>
      <c r="D4" s="206"/>
      <c r="E4" s="202" t="s">
        <v>63</v>
      </c>
      <c r="F4" s="206"/>
      <c r="G4" s="202" t="s">
        <v>55</v>
      </c>
      <c r="H4" s="203"/>
      <c r="I4" s="202" t="s">
        <v>33</v>
      </c>
      <c r="J4" s="206"/>
      <c r="K4" s="202" t="s">
        <v>34</v>
      </c>
      <c r="L4" s="206"/>
      <c r="M4" s="202" t="s">
        <v>35</v>
      </c>
      <c r="N4" s="206"/>
      <c r="O4" s="202" t="s">
        <v>36</v>
      </c>
      <c r="P4" s="206"/>
      <c r="Q4" s="202" t="s">
        <v>37</v>
      </c>
      <c r="R4" s="206"/>
      <c r="S4" s="202" t="s">
        <v>38</v>
      </c>
      <c r="T4" s="206"/>
      <c r="U4" s="202" t="s">
        <v>49</v>
      </c>
      <c r="V4" s="206"/>
      <c r="W4" s="202" t="s">
        <v>65</v>
      </c>
      <c r="X4" s="206"/>
      <c r="Y4" s="202" t="s">
        <v>50</v>
      </c>
      <c r="Z4" s="206"/>
      <c r="AA4" s="202" t="s">
        <v>42</v>
      </c>
      <c r="AB4" s="206"/>
      <c r="AC4" s="202" t="s">
        <v>51</v>
      </c>
      <c r="AD4" s="206"/>
      <c r="AE4" s="191" t="s">
        <v>43</v>
      </c>
      <c r="AF4" s="192"/>
      <c r="AG4" s="202" t="s">
        <v>52</v>
      </c>
      <c r="AH4" s="206"/>
      <c r="AI4" s="204" t="s">
        <v>44</v>
      </c>
      <c r="AJ4" s="205"/>
      <c r="AK4" s="204" t="s">
        <v>45</v>
      </c>
      <c r="AL4" s="205"/>
      <c r="AM4" s="207" t="s">
        <v>46</v>
      </c>
      <c r="AN4" s="205"/>
      <c r="AO4" s="202" t="s">
        <v>57</v>
      </c>
      <c r="AP4" s="203"/>
      <c r="AQ4" s="204" t="s">
        <v>47</v>
      </c>
      <c r="AR4" s="205"/>
      <c r="AS4" s="204" t="s">
        <v>64</v>
      </c>
      <c r="AT4" s="205"/>
    </row>
    <row r="5" spans="2:47" ht="14" thickBot="1" x14ac:dyDescent="0.4">
      <c r="B5" s="17" t="s">
        <v>18</v>
      </c>
      <c r="C5" s="25" t="s">
        <v>56</v>
      </c>
      <c r="D5" s="25" t="s">
        <v>41</v>
      </c>
      <c r="E5" s="25" t="s">
        <v>56</v>
      </c>
      <c r="F5" s="25" t="s">
        <v>41</v>
      </c>
      <c r="G5" s="25" t="s">
        <v>56</v>
      </c>
      <c r="H5" s="25" t="s">
        <v>41</v>
      </c>
      <c r="I5" s="25" t="s">
        <v>56</v>
      </c>
      <c r="J5" s="25" t="s">
        <v>41</v>
      </c>
      <c r="K5" s="25" t="s">
        <v>56</v>
      </c>
      <c r="L5" s="25" t="s">
        <v>41</v>
      </c>
      <c r="M5" s="25" t="s">
        <v>56</v>
      </c>
      <c r="N5" s="25" t="s">
        <v>41</v>
      </c>
      <c r="O5" s="25" t="s">
        <v>56</v>
      </c>
      <c r="P5" s="25" t="s">
        <v>41</v>
      </c>
      <c r="Q5" s="25" t="s">
        <v>56</v>
      </c>
      <c r="R5" s="25" t="s">
        <v>41</v>
      </c>
      <c r="S5" s="25" t="s">
        <v>56</v>
      </c>
      <c r="T5" s="25" t="s">
        <v>41</v>
      </c>
      <c r="U5" s="25" t="s">
        <v>56</v>
      </c>
      <c r="V5" s="25" t="s">
        <v>41</v>
      </c>
      <c r="W5" s="25" t="s">
        <v>56</v>
      </c>
      <c r="X5" s="25" t="s">
        <v>41</v>
      </c>
      <c r="Y5" s="25" t="s">
        <v>56</v>
      </c>
      <c r="Z5" s="25" t="s">
        <v>41</v>
      </c>
      <c r="AA5" s="25" t="s">
        <v>56</v>
      </c>
      <c r="AB5" s="25" t="s">
        <v>41</v>
      </c>
      <c r="AC5" s="25" t="s">
        <v>56</v>
      </c>
      <c r="AD5" s="25" t="s">
        <v>41</v>
      </c>
      <c r="AE5" s="25" t="s">
        <v>56</v>
      </c>
      <c r="AF5" s="25" t="s">
        <v>41</v>
      </c>
      <c r="AG5" s="25" t="s">
        <v>56</v>
      </c>
      <c r="AH5" s="25" t="s">
        <v>41</v>
      </c>
      <c r="AI5" s="25" t="s">
        <v>56</v>
      </c>
      <c r="AJ5" s="25" t="s">
        <v>41</v>
      </c>
      <c r="AK5" s="25" t="s">
        <v>56</v>
      </c>
      <c r="AL5" s="25" t="s">
        <v>41</v>
      </c>
      <c r="AM5" s="25" t="s">
        <v>56</v>
      </c>
      <c r="AN5" s="25" t="s">
        <v>41</v>
      </c>
      <c r="AO5" s="25" t="s">
        <v>56</v>
      </c>
      <c r="AP5" s="25" t="s">
        <v>41</v>
      </c>
      <c r="AQ5" s="25" t="s">
        <v>56</v>
      </c>
      <c r="AR5" s="25" t="s">
        <v>41</v>
      </c>
      <c r="AS5" s="25" t="s">
        <v>56</v>
      </c>
      <c r="AT5" s="25" t="s">
        <v>41</v>
      </c>
    </row>
    <row r="6" spans="2:47" x14ac:dyDescent="0.35">
      <c r="B6" s="49" t="s">
        <v>20</v>
      </c>
      <c r="C6" s="67">
        <f>C30+(C35-C30)/4</f>
        <v>126.25601638655465</v>
      </c>
      <c r="D6" s="46">
        <f ca="1">(HLOOKUP(C4,$B$16:$X$18,2,FALSE)-C6)/'Consommateurs types'!$D$5</f>
        <v>113.76654216242203</v>
      </c>
      <c r="E6" s="67">
        <f>E30+(E35-E30)/4</f>
        <v>174.94601638655462</v>
      </c>
      <c r="F6" s="46">
        <f ca="1">(HLOOKUP(E4,$B$16:$X$18,2,FALSE)-E6)/'Consommateurs types'!$D$5</f>
        <v>79.460444959558288</v>
      </c>
      <c r="G6" s="67">
        <f>G30+(G35-G30)/4</f>
        <v>139.3360163865546</v>
      </c>
      <c r="H6" s="46">
        <f ca="1">(HLOOKUP(G4,$B$16:$X$18,2,FALSE)-G6)/'Consommateurs types'!$D$5</f>
        <v>165.56705168097199</v>
      </c>
      <c r="I6" s="67">
        <f>I30+(I35-I30)/4</f>
        <v>72.796016386554626</v>
      </c>
      <c r="J6" s="46">
        <f ca="1">(HLOOKUP(I4,$B$16:$X$18,2,FALSE)-I6)/'Consommateurs types'!$D$5</f>
        <v>151.74826617396866</v>
      </c>
      <c r="K6" s="67">
        <f>K30+(K35-K30)/4</f>
        <v>114.28601638655462</v>
      </c>
      <c r="L6" s="46">
        <f ca="1">(HLOOKUP(K4,$B$16:$X$18,2,FALSE)-K6)/'Consommateurs types'!$D$5</f>
        <v>141.73393823202048</v>
      </c>
      <c r="M6" s="67">
        <f>M30+(M35-M30)/4</f>
        <v>111.22601638655462</v>
      </c>
      <c r="N6" s="46">
        <f ca="1">(HLOOKUP(M4,$B$16:$X$18,2,FALSE)-M6)/'Consommateurs types'!$D$5</f>
        <v>113.09930065672729</v>
      </c>
      <c r="O6" s="67">
        <f>O30+(O35-O30)/4</f>
        <v>150.79601638655461</v>
      </c>
      <c r="P6" s="46">
        <f ca="1">(HLOOKUP(O4,$B$16:$X$18,2,FALSE)-O6)/'Consommateurs types'!$D$5</f>
        <v>98.948955829141113</v>
      </c>
      <c r="Q6" s="67">
        <f>Q30+(Q35-Q30)/4</f>
        <v>111.2260163865546</v>
      </c>
      <c r="R6" s="46">
        <f ca="1">(HLOOKUP(Q4,$B$16:$X$18,2,FALSE)-Q6)/'Consommateurs types'!$D$5</f>
        <v>129.41498954758521</v>
      </c>
      <c r="S6" s="67">
        <f>S30+(S35-S30)/4</f>
        <v>112.48601638655462</v>
      </c>
      <c r="T6" s="46">
        <f ca="1">(HLOOKUP(S4,$B$16:$X$18,2,FALSE)-S6)/'Consommateurs types'!$D$5</f>
        <v>136.9375794896813</v>
      </c>
      <c r="U6" s="67">
        <f>U30+(U35-U30)/4</f>
        <v>95.86601638655462</v>
      </c>
      <c r="V6" s="46">
        <f ca="1">(HLOOKUP(U4,$B$16:$X$18,2,FALSE)-U6)/'Consommateurs types'!$D$5</f>
        <v>144.56886698957689</v>
      </c>
      <c r="W6" s="67">
        <f>W30+(W35-W30)/4</f>
        <v>84.646016386554621</v>
      </c>
      <c r="X6" s="46">
        <f ca="1">(HLOOKUP(W4,$B$16:$X$18,2,FALSE)-W6)/'Consommateurs types'!$D$5</f>
        <v>152.64366542891005</v>
      </c>
      <c r="Y6" s="67">
        <f>Y30+(Y35-Y30)/4</f>
        <v>109.23101638655461</v>
      </c>
      <c r="Z6" s="46">
        <f ca="1">(HLOOKUP(Y4,$B$16:$X$18,2,FALSE)-Y6)/'Consommateurs types'!$D$5</f>
        <v>134.30384957883825</v>
      </c>
      <c r="AA6" s="67">
        <f>AA30+(AA35-AA30)/4</f>
        <v>103.62101638655461</v>
      </c>
      <c r="AB6" s="46">
        <f ca="1">(HLOOKUP(AA4,$B$16:$X$18,2,FALSE)-AA6)/'Consommateurs types'!$D$5</f>
        <v>138.34493796576686</v>
      </c>
      <c r="AC6" s="67">
        <f>AC30+(AC35-AC30)/4</f>
        <v>83.266016386554611</v>
      </c>
      <c r="AD6" s="46">
        <f ca="1">(HLOOKUP(AC4,$B$16:$X$18,2,FALSE)-AC6)/'Consommateurs types'!$D$5</f>
        <v>156.09410786762416</v>
      </c>
      <c r="AE6" s="67">
        <f>AE30+(AE35-AE30)/4</f>
        <v>107.14601638655461</v>
      </c>
      <c r="AF6" s="46">
        <f ca="1">(HLOOKUP(AE4,$B$16:$X$18,2,FALSE)-AE6)/'Consommateurs types'!$D$5</f>
        <v>135.18931727695261</v>
      </c>
      <c r="AG6" s="67">
        <f>AG30+(AG35-AG30)/4</f>
        <v>97.771016386554606</v>
      </c>
      <c r="AH6" s="46">
        <f ca="1">(HLOOKUP(AG4,$B$16:$X$18,2,FALSE)-AG6)/'Consommateurs types'!$D$5</f>
        <v>143.03185718550696</v>
      </c>
      <c r="AI6" s="67">
        <f>AI30+(AI35-AI30)/4</f>
        <v>115.39601638655461</v>
      </c>
      <c r="AJ6" s="46">
        <f ca="1">(HLOOKUP(AI4,$B$16:$X$18,2,FALSE)-AI6)/'Consommateurs types'!$D$5</f>
        <v>133.4966080750892</v>
      </c>
      <c r="AK6" s="67">
        <f>AK30+(AK35-AK30)/4</f>
        <v>124.39601638655461</v>
      </c>
      <c r="AL6" s="46">
        <f ca="1">(HLOOKUP(AK4,$B$16:$X$18,2,FALSE)-AK6)/'Consommateurs types'!$D$5</f>
        <v>128.37030393811142</v>
      </c>
      <c r="AM6" s="67">
        <f>AM30+(AM35-AM30)/4</f>
        <v>107.29601638655463</v>
      </c>
      <c r="AN6" s="46">
        <f ca="1">(HLOOKUP(AM4,$B$16:$X$18,2,FALSE)-AM6)/'Consommateurs types'!$D$5</f>
        <v>135.70209798175051</v>
      </c>
      <c r="AO6" s="67">
        <f>AO30+(AO35-AO30)/4</f>
        <v>116.14601638655461</v>
      </c>
      <c r="AP6" s="46">
        <f ca="1">(HLOOKUP(AO4,$B$16:$X$18,2,FALSE)-AO6)/'Consommateurs types'!$D$5</f>
        <v>130.91832106581862</v>
      </c>
      <c r="AQ6" s="67">
        <f>AQ30+(AQ35-AQ30)/4</f>
        <v>92.333516386554606</v>
      </c>
      <c r="AR6" s="46">
        <f ca="1">(HLOOKUP(AQ4,$B$16:$X$18,2,FALSE)-AQ6)/'Consommateurs types'!$D$5</f>
        <v>144.96083478374462</v>
      </c>
      <c r="AS6" s="67">
        <f>AS30+(AS35-AS30)/4</f>
        <v>193.43419238655463</v>
      </c>
      <c r="AT6" s="46">
        <f ca="1">(HLOOKUP(AS4,$B$16:$X$18,2,FALSE)-AS6)/'Consommateurs types'!$D$5</f>
        <v>102.91165006300652</v>
      </c>
    </row>
    <row r="7" spans="2:47" ht="14" thickBot="1" x14ac:dyDescent="0.4">
      <c r="B7" s="38" t="s">
        <v>17</v>
      </c>
      <c r="C7" s="99">
        <f>C31+(C36-C31)/4</f>
        <v>297.55601638655463</v>
      </c>
      <c r="D7" s="47">
        <f ca="1">(HLOOKUP(C4,$B$16:$X$18,3,FALSE)-C7)/'Consommateurs types'!$D$6</f>
        <v>75.412167874583076</v>
      </c>
      <c r="E7" s="99">
        <f>E31+(E36-E31)/4</f>
        <v>287.26601638655461</v>
      </c>
      <c r="F7" s="47">
        <f ca="1">(HLOOKUP(E4,$B$16:$X$18,3,FALSE)-E7)/'Consommateurs types'!$D$6</f>
        <v>76.329689403911573</v>
      </c>
      <c r="G7" s="99">
        <f>G31+(G36-G31)/4</f>
        <v>356.56601638655457</v>
      </c>
      <c r="H7" s="47">
        <f ca="1">(HLOOKUP(G4,$B$16:$X$18,3,FALSE)-G7)/'Consommateurs types'!$D$6</f>
        <v>93.372583781328146</v>
      </c>
      <c r="I7" s="99">
        <f>I31+(I36-I31)/4</f>
        <v>212.17601638655466</v>
      </c>
      <c r="J7" s="47">
        <f ca="1">(HLOOKUP(I4,$B$16:$X$18,3,FALSE)-I7)/'Consommateurs types'!$D$6</f>
        <v>82.110049479302901</v>
      </c>
      <c r="K7" s="99">
        <f>K31+(K36-K31)/4</f>
        <v>288.49601638655463</v>
      </c>
      <c r="L7" s="47">
        <f ca="1">(HLOOKUP(K4,$B$16:$X$18,3,FALSE)-K7)/'Consommateurs types'!$D$6</f>
        <v>78.801922265139552</v>
      </c>
      <c r="M7" s="99">
        <f>M31+(M36-M31)/4</f>
        <v>244.9960163865546</v>
      </c>
      <c r="N7" s="47">
        <f ca="1">(HLOOKUP(M4,$B$16:$X$18,3,FALSE)-M7)/'Consommateurs types'!$D$6</f>
        <v>75.161957374039744</v>
      </c>
      <c r="O7" s="99">
        <f>O31+(O36-O31)/4</f>
        <v>246.76601638655461</v>
      </c>
      <c r="P7" s="47">
        <f ca="1">(HLOOKUP(O4,$B$16:$X$18,3,FALSE)-O7)/'Consommateurs types'!$D$6</f>
        <v>79.602977110881838</v>
      </c>
      <c r="Q7" s="99">
        <f>Q31+(Q36-Q31)/4</f>
        <v>228.76601638655461</v>
      </c>
      <c r="R7" s="47">
        <f ca="1">(HLOOKUP(Q4,$B$16:$X$18,3,FALSE)-Q7)/'Consommateurs types'!$D$6</f>
        <v>85.482961585895865</v>
      </c>
      <c r="S7" s="99">
        <f>S31+(S36-S31)/4</f>
        <v>329.88101638655462</v>
      </c>
      <c r="T7" s="47">
        <f ca="1">(HLOOKUP(S4,$B$16:$X$18,3,FALSE)-S7)/'Consommateurs types'!$D$6</f>
        <v>77.043404022281337</v>
      </c>
      <c r="U7" s="99">
        <f>U31+(U36-U31)/4</f>
        <v>271.06601638655468</v>
      </c>
      <c r="V7" s="47">
        <f ca="1">(HLOOKUP(U4,$B$16:$X$18,3,FALSE)-U7)/'Consommateurs types'!$D$6</f>
        <v>79.884660921706327</v>
      </c>
      <c r="W7" s="99">
        <f>W31+(W36-W31)/4</f>
        <v>217.06601638655465</v>
      </c>
      <c r="X7" s="47">
        <f ca="1">(HLOOKUP(W4,$B$16:$X$18,3,FALSE)-W7)/'Consommateurs types'!$D$6</f>
        <v>84.589346987765182</v>
      </c>
      <c r="Y7" s="99">
        <f>Y31+(Y36-Y31)/4</f>
        <v>247.22351638655465</v>
      </c>
      <c r="Z7" s="47">
        <f ca="1">(HLOOKUP(Y4,$B$16:$X$18,3,FALSE)-Y7)/'Consommateurs types'!$D$6</f>
        <v>79.210940019690057</v>
      </c>
      <c r="AA7" s="99">
        <f>AA31+(AA36-AA31)/4</f>
        <v>264.15851638655465</v>
      </c>
      <c r="AB7" s="47">
        <f ca="1">(HLOOKUP(AA4,$B$16:$X$18,3,FALSE)-AA7)/'Consommateurs types'!$D$6</f>
        <v>78.971135555460108</v>
      </c>
      <c r="AC7" s="99">
        <f>AC31+(AC36-AC31)/4</f>
        <v>230.92601638655464</v>
      </c>
      <c r="AD7" s="47">
        <f ca="1">(HLOOKUP(AC4,$B$16:$X$18,3,FALSE)-AC7)/'Consommateurs types'!$D$6</f>
        <v>89.015010784499935</v>
      </c>
      <c r="AE7" s="99">
        <f>AE31+(AE36-AE31)/4</f>
        <v>272.56601638655468</v>
      </c>
      <c r="AF7" s="47">
        <f ca="1">(HLOOKUP(AE4,$B$16:$X$18,3,FALSE)-AE7)/'Consommateurs types'!$D$6</f>
        <v>76.631682387210773</v>
      </c>
      <c r="AG7" s="99">
        <f>AG31+(AG36-AG31)/4</f>
        <v>271.44101638655468</v>
      </c>
      <c r="AH7" s="47">
        <f ca="1">(HLOOKUP(AG4,$B$16:$X$18,3,FALSE)-AG7)/'Consommateurs types'!$D$6</f>
        <v>79.732784886932208</v>
      </c>
      <c r="AI7" s="99">
        <f>AI31+(AI36-AI31)/4</f>
        <v>331.81601638655468</v>
      </c>
      <c r="AJ7" s="47">
        <f ca="1">(HLOOKUP(AI4,$B$16:$X$18,3,FALSE)-AI7)/'Consommateurs types'!$D$6</f>
        <v>80.239293579741627</v>
      </c>
      <c r="AK7" s="99">
        <f>AK31+(AK36-AK31)/4</f>
        <v>370.06601638655468</v>
      </c>
      <c r="AL7" s="47">
        <f ca="1">(HLOOKUP(AK4,$B$16:$X$18,3,FALSE)-AK7)/'Consommateurs types'!$D$6</f>
        <v>78.643562405285266</v>
      </c>
      <c r="AM7" s="99">
        <f>AM31+(AM36-AM31)/4</f>
        <v>297.16601638655459</v>
      </c>
      <c r="AN7" s="47">
        <f ca="1">(HLOOKUP(AM4,$B$16:$X$18,3,FALSE)-AM7)/'Consommateurs types'!$D$6</f>
        <v>75.838089207891301</v>
      </c>
      <c r="AO7" s="99">
        <f>AO31+(AO36-AO31)/4</f>
        <v>248.56601638655465</v>
      </c>
      <c r="AP7" s="47">
        <f ca="1">(HLOOKUP(AO4,$B$16:$X$18,3,FALSE)-AO7)/'Consommateurs types'!$D$6</f>
        <v>82.545521603283092</v>
      </c>
      <c r="AQ7" s="99">
        <f>AQ31+(AQ36-AQ31)/4</f>
        <v>242.43851638655462</v>
      </c>
      <c r="AR7" s="47">
        <f ca="1">(HLOOKUP(AQ4,$B$16:$X$18,3,FALSE)-AQ7)/'Consommateurs types'!$D$6</f>
        <v>78.429808778297442</v>
      </c>
      <c r="AS7" s="99">
        <f>AS31+(AS36-AS31)/4</f>
        <v>361.2443843865546</v>
      </c>
      <c r="AT7" s="47">
        <f ca="1">(HLOOKUP(AS4,$B$16:$X$18,3,FALSE)-AS7)/'Consommateurs types'!$D$6</f>
        <v>82.893573140753674</v>
      </c>
    </row>
    <row r="8" spans="2:47" ht="14" thickBot="1" x14ac:dyDescent="0.4"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</row>
    <row r="9" spans="2:47" ht="20.5" thickBot="1" x14ac:dyDescent="0.4">
      <c r="B9" s="153" t="s">
        <v>86</v>
      </c>
      <c r="C9" s="202" t="s">
        <v>48</v>
      </c>
      <c r="D9" s="206"/>
      <c r="E9" s="202" t="s">
        <v>63</v>
      </c>
      <c r="F9" s="206"/>
      <c r="G9" s="202" t="s">
        <v>55</v>
      </c>
      <c r="H9" s="203"/>
      <c r="I9" s="202" t="s">
        <v>33</v>
      </c>
      <c r="J9" s="206"/>
      <c r="K9" s="202" t="s">
        <v>34</v>
      </c>
      <c r="L9" s="206"/>
      <c r="M9" s="202" t="s">
        <v>35</v>
      </c>
      <c r="N9" s="206"/>
      <c r="O9" s="202" t="s">
        <v>36</v>
      </c>
      <c r="P9" s="206"/>
      <c r="Q9" s="202" t="s">
        <v>37</v>
      </c>
      <c r="R9" s="206"/>
      <c r="S9" s="202" t="s">
        <v>38</v>
      </c>
      <c r="T9" s="206"/>
      <c r="U9" s="202" t="s">
        <v>49</v>
      </c>
      <c r="V9" s="206"/>
      <c r="W9" s="202" t="s">
        <v>65</v>
      </c>
      <c r="X9" s="206"/>
      <c r="Y9" s="202" t="s">
        <v>50</v>
      </c>
      <c r="Z9" s="206"/>
      <c r="AA9" s="202" t="s">
        <v>42</v>
      </c>
      <c r="AB9" s="206"/>
      <c r="AC9" s="202" t="s">
        <v>51</v>
      </c>
      <c r="AD9" s="206"/>
      <c r="AE9" s="191" t="s">
        <v>43</v>
      </c>
      <c r="AF9" s="192"/>
      <c r="AG9" s="202" t="s">
        <v>52</v>
      </c>
      <c r="AH9" s="206"/>
      <c r="AI9" s="204" t="s">
        <v>44</v>
      </c>
      <c r="AJ9" s="205"/>
      <c r="AK9" s="204" t="s">
        <v>45</v>
      </c>
      <c r="AL9" s="205"/>
      <c r="AM9" s="207" t="s">
        <v>46</v>
      </c>
      <c r="AN9" s="205"/>
      <c r="AO9" s="202" t="s">
        <v>57</v>
      </c>
      <c r="AP9" s="203"/>
      <c r="AQ9" s="204" t="s">
        <v>47</v>
      </c>
      <c r="AR9" s="205"/>
      <c r="AS9" s="204" t="s">
        <v>64</v>
      </c>
      <c r="AT9" s="205"/>
      <c r="AU9" s="100"/>
    </row>
    <row r="10" spans="2:47" ht="14" thickBot="1" x14ac:dyDescent="0.4">
      <c r="B10" s="17" t="s">
        <v>18</v>
      </c>
      <c r="C10" s="25" t="s">
        <v>56</v>
      </c>
      <c r="D10" s="25" t="s">
        <v>41</v>
      </c>
      <c r="E10" s="25" t="s">
        <v>56</v>
      </c>
      <c r="F10" s="25" t="s">
        <v>41</v>
      </c>
      <c r="G10" s="25" t="s">
        <v>56</v>
      </c>
      <c r="H10" s="25" t="s">
        <v>41</v>
      </c>
      <c r="I10" s="25" t="s">
        <v>56</v>
      </c>
      <c r="J10" s="25" t="s">
        <v>41</v>
      </c>
      <c r="K10" s="25" t="s">
        <v>56</v>
      </c>
      <c r="L10" s="25" t="s">
        <v>41</v>
      </c>
      <c r="M10" s="25" t="s">
        <v>56</v>
      </c>
      <c r="N10" s="25" t="s">
        <v>41</v>
      </c>
      <c r="O10" s="25" t="s">
        <v>56</v>
      </c>
      <c r="P10" s="25" t="s">
        <v>41</v>
      </c>
      <c r="Q10" s="25" t="s">
        <v>56</v>
      </c>
      <c r="R10" s="25" t="s">
        <v>41</v>
      </c>
      <c r="S10" s="25" t="s">
        <v>56</v>
      </c>
      <c r="T10" s="25" t="s">
        <v>41</v>
      </c>
      <c r="U10" s="25" t="s">
        <v>56</v>
      </c>
      <c r="V10" s="25" t="s">
        <v>41</v>
      </c>
      <c r="W10" s="25" t="s">
        <v>56</v>
      </c>
      <c r="X10" s="25" t="s">
        <v>41</v>
      </c>
      <c r="Y10" s="25" t="s">
        <v>56</v>
      </c>
      <c r="Z10" s="25" t="s">
        <v>41</v>
      </c>
      <c r="AA10" s="25" t="s">
        <v>56</v>
      </c>
      <c r="AB10" s="25" t="s">
        <v>41</v>
      </c>
      <c r="AC10" s="25" t="s">
        <v>56</v>
      </c>
      <c r="AD10" s="25" t="s">
        <v>41</v>
      </c>
      <c r="AE10" s="25" t="s">
        <v>56</v>
      </c>
      <c r="AF10" s="25" t="s">
        <v>41</v>
      </c>
      <c r="AG10" s="25" t="s">
        <v>56</v>
      </c>
      <c r="AH10" s="25" t="s">
        <v>41</v>
      </c>
      <c r="AI10" s="25" t="s">
        <v>56</v>
      </c>
      <c r="AJ10" s="25" t="s">
        <v>41</v>
      </c>
      <c r="AK10" s="25" t="s">
        <v>56</v>
      </c>
      <c r="AL10" s="25" t="s">
        <v>41</v>
      </c>
      <c r="AM10" s="25" t="s">
        <v>56</v>
      </c>
      <c r="AN10" s="25" t="s">
        <v>41</v>
      </c>
      <c r="AO10" s="25" t="s">
        <v>56</v>
      </c>
      <c r="AP10" s="25" t="s">
        <v>41</v>
      </c>
      <c r="AQ10" s="25" t="s">
        <v>56</v>
      </c>
      <c r="AR10" s="25" t="s">
        <v>41</v>
      </c>
      <c r="AS10" s="25" t="s">
        <v>56</v>
      </c>
      <c r="AT10" s="25" t="s">
        <v>41</v>
      </c>
      <c r="AU10" s="100"/>
    </row>
    <row r="11" spans="2:47" x14ac:dyDescent="0.35">
      <c r="B11" s="49" t="s">
        <v>20</v>
      </c>
      <c r="C11" s="67">
        <f>'Grille tarifaire TTC'!C9</f>
        <v>126.12490189600192</v>
      </c>
      <c r="D11" s="46">
        <f ca="1">'Grille tarifaire TTC'!D9</f>
        <v>113.85696594901012</v>
      </c>
      <c r="E11" s="67">
        <f>'Grille tarifaire TTC'!E9</f>
        <v>174.94380984510713</v>
      </c>
      <c r="F11" s="46">
        <f ca="1">'Grille tarifaire TTC'!F9</f>
        <v>79.461966712280699</v>
      </c>
      <c r="G11" s="67">
        <f>'Grille tarifaire TTC'!G9</f>
        <v>121.76266805107679</v>
      </c>
      <c r="H11" s="46">
        <f ca="1">'Grille tarifaire TTC'!H9</f>
        <v>177.6866022571636</v>
      </c>
      <c r="I11" s="67">
        <f>'Grille tarifaire TTC'!I9</f>
        <v>54.483343925463501</v>
      </c>
      <c r="J11" s="46">
        <f ca="1">'Grille tarifaire TTC'!J9</f>
        <v>164.3776954574798</v>
      </c>
      <c r="K11" s="67">
        <f>'Grille tarifaire TTC'!K9</f>
        <v>103.77791441418009</v>
      </c>
      <c r="L11" s="46">
        <f ca="1">'Grille tarifaire TTC'!L9</f>
        <v>148.98090510952017</v>
      </c>
      <c r="M11" s="67">
        <f>'Grille tarifaire TTC'!M9</f>
        <v>110.52027068007963</v>
      </c>
      <c r="N11" s="46">
        <f ca="1">'Grille tarifaire TTC'!N9</f>
        <v>113.58602183360659</v>
      </c>
      <c r="O11" s="67">
        <f>'Grille tarifaire TTC'!O9</f>
        <v>150.79938201976685</v>
      </c>
      <c r="P11" s="46">
        <f ca="1">'Grille tarifaire TTC'!P9</f>
        <v>98.946634702787833</v>
      </c>
      <c r="Q11" s="67">
        <f>'Grille tarifaire TTC'!Q9</f>
        <v>104.496811655109</v>
      </c>
      <c r="R11" s="46">
        <f ca="1">'Grille tarifaire TTC'!R9</f>
        <v>134.05582039685802</v>
      </c>
      <c r="S11" s="67">
        <f>'Grille tarifaire TTC'!S9</f>
        <v>104.21768166174598</v>
      </c>
      <c r="T11" s="46">
        <f ca="1">'Grille tarifaire TTC'!T9</f>
        <v>142.63987929989418</v>
      </c>
      <c r="U11" s="67">
        <f>'Grille tarifaire TTC'!U9</f>
        <v>82.183262057799055</v>
      </c>
      <c r="V11" s="46">
        <f ca="1">'Grille tarifaire TTC'!V9</f>
        <v>154.00524928527039</v>
      </c>
      <c r="W11" s="67">
        <f>'Grille tarifaire TTC'!W9</f>
        <v>67.216437413249295</v>
      </c>
      <c r="X11" s="46">
        <f ca="1">'Grille tarifaire TTC'!X9</f>
        <v>164.66406472084475</v>
      </c>
      <c r="Y11" s="67">
        <f>'Grille tarifaire TTC'!Y9</f>
        <v>100.0031672710692</v>
      </c>
      <c r="Z11" s="46">
        <f ca="1">'Grille tarifaire TTC'!Z9</f>
        <v>140.66788345158682</v>
      </c>
      <c r="AA11" s="67">
        <f>'Grille tarifaire TTC'!AA9</f>
        <v>92.51501561230144</v>
      </c>
      <c r="AB11" s="46">
        <f ca="1">'Grille tarifaire TTC'!AB9</f>
        <v>146.00424884456214</v>
      </c>
      <c r="AC11" s="67">
        <f>'Grille tarifaire TTC'!AC9</f>
        <v>65.377574854007591</v>
      </c>
      <c r="AD11" s="46">
        <f ca="1">'Grille tarifaire TTC'!AD9</f>
        <v>168.43096409696693</v>
      </c>
      <c r="AE11" s="67">
        <f>'Grille tarifaire TTC'!AE9</f>
        <v>97.216437413249295</v>
      </c>
      <c r="AF11" s="46">
        <f ca="1">'Grille tarifaire TTC'!AF9</f>
        <v>142.03730277578384</v>
      </c>
      <c r="AG11" s="67">
        <f>'Grille tarifaire TTC'!AG9</f>
        <v>84.723546417988629</v>
      </c>
      <c r="AH11" s="46">
        <f ca="1">'Grille tarifaire TTC'!AH9</f>
        <v>152.03011233624213</v>
      </c>
      <c r="AI11" s="67">
        <f>'Grille tarifaire TTC'!AI9</f>
        <v>108.2211767497422</v>
      </c>
      <c r="AJ11" s="46">
        <f ca="1">'Grille tarifaire TTC'!AJ9</f>
        <v>138.44477334185638</v>
      </c>
      <c r="AK11" s="67">
        <f>'Grille tarifaire TTC'!AK9</f>
        <v>120.22117674974218</v>
      </c>
      <c r="AL11" s="46">
        <f ca="1">'Grille tarifaire TTC'!AL9</f>
        <v>131.24950368763723</v>
      </c>
      <c r="AM11" s="67">
        <f>'Grille tarifaire TTC'!AM9</f>
        <v>97.415489545950706</v>
      </c>
      <c r="AN11" s="46">
        <f ca="1">'Grille tarifaire TTC'!AN9</f>
        <v>142.51625442354634</v>
      </c>
      <c r="AO11" s="67">
        <f>'Grille tarifaire TTC'!AO9</f>
        <v>109.2164374132493</v>
      </c>
      <c r="AP11" s="46">
        <f ca="1">'Grille tarifaire TTC'!AP9</f>
        <v>135.69734104740849</v>
      </c>
      <c r="AQ11" s="67">
        <f>'Grille tarifaire TTC'!AQ9</f>
        <v>77.472361583865407</v>
      </c>
      <c r="AR11" s="46">
        <f ca="1">'Grille tarifaire TTC'!AR9</f>
        <v>155.20990706146131</v>
      </c>
      <c r="AS11" s="67">
        <f>'Grille tarifaire TTC'!AS9</f>
        <v>193.42998456949277</v>
      </c>
      <c r="AT11" s="46">
        <f ca="1">'Grille tarifaire TTC'!AT9</f>
        <v>102.91455200580779</v>
      </c>
      <c r="AU11" s="100"/>
    </row>
    <row r="12" spans="2:47" ht="56.25" customHeight="1" thickBot="1" x14ac:dyDescent="0.4">
      <c r="B12" s="38" t="s">
        <v>17</v>
      </c>
      <c r="C12" s="99">
        <f>'Grille tarifaire TTC'!C10</f>
        <v>297.55752041133081</v>
      </c>
      <c r="D12" s="47">
        <f ca="1">'Grille tarifaire TTC'!D10</f>
        <v>75.412044188335031</v>
      </c>
      <c r="E12" s="99">
        <f>'Grille tarifaire TTC'!E10</f>
        <v>287.27041852254035</v>
      </c>
      <c r="F12" s="47">
        <f ca="1">'Grille tarifaire TTC'!F10</f>
        <v>76.329327386149586</v>
      </c>
      <c r="G12" s="99">
        <f>'Grille tarifaire TTC'!G10</f>
        <v>306.24902380031091</v>
      </c>
      <c r="H12" s="47">
        <f ca="1">'Grille tarifaire TTC'!H10</f>
        <v>97.51049435585476</v>
      </c>
      <c r="I12" s="99">
        <f>'Grille tarifaire TTC'!I10</f>
        <v>197.36345149050806</v>
      </c>
      <c r="J12" s="47">
        <f ca="1">'Grille tarifaire TTC'!J10</f>
        <v>83.328188039833051</v>
      </c>
      <c r="K12" s="99">
        <f>'Grille tarifaire TTC'!K10</f>
        <v>275.52926297989387</v>
      </c>
      <c r="L12" s="47">
        <f ca="1">'Grille tarifaire TTC'!L10</f>
        <v>79.868267117660992</v>
      </c>
      <c r="M12" s="99">
        <f>'Grille tarifaire TTC'!M10</f>
        <v>244.99307338052705</v>
      </c>
      <c r="N12" s="47">
        <f ca="1">'Grille tarifaire TTC'!N10</f>
        <v>75.162199397561764</v>
      </c>
      <c r="O12" s="99">
        <f>'Grille tarifaire TTC'!O10</f>
        <v>240.32553368961896</v>
      </c>
      <c r="P12" s="47">
        <f ca="1">'Grille tarifaire TTC'!P10</f>
        <v>80.132622069511413</v>
      </c>
      <c r="Q12" s="99">
        <f>'Grille tarifaire TTC'!Q10</f>
        <v>214.53455846396969</v>
      </c>
      <c r="R12" s="47">
        <f ca="1">'Grille tarifaire TTC'!R10</f>
        <v>86.65331174400319</v>
      </c>
      <c r="S12" s="99">
        <f>'Grille tarifaire TTC'!S10</f>
        <v>329.88049893849103</v>
      </c>
      <c r="T12" s="47">
        <f ca="1">'Grille tarifaire TTC'!T10</f>
        <v>77.043446575576041</v>
      </c>
      <c r="U12" s="99">
        <f>'Grille tarifaire TTC'!U10</f>
        <v>264.18582343814978</v>
      </c>
      <c r="V12" s="47">
        <f ca="1">'Grille tarifaire TTC'!V10</f>
        <v>80.450466262858043</v>
      </c>
      <c r="W12" s="99">
        <f>'Grille tarifaire TTC'!W10</f>
        <v>192.18582343814981</v>
      </c>
      <c r="X12" s="47">
        <f ca="1">'Grille tarifaire TTC'!X10</f>
        <v>86.635415486811638</v>
      </c>
      <c r="Y12" s="99">
        <f>'Grille tarifaire TTC'!Y10</f>
        <v>232.39435424383697</v>
      </c>
      <c r="Z12" s="47">
        <f ca="1">'Grille tarifaire TTC'!Z10</f>
        <v>80.43044348537407</v>
      </c>
      <c r="AA12" s="99">
        <f>'Grille tarifaire TTC'!AA10</f>
        <v>254.9725532959697</v>
      </c>
      <c r="AB12" s="47">
        <f ca="1">'Grille tarifaire TTC'!AB10</f>
        <v>79.726560151725323</v>
      </c>
      <c r="AC12" s="99">
        <f>'Grille tarifaire TTC'!AC10</f>
        <v>210.66923576042467</v>
      </c>
      <c r="AD12" s="47">
        <f ca="1">'Grille tarifaire TTC'!AD10</f>
        <v>90.680864454411932</v>
      </c>
      <c r="AE12" s="99">
        <f>'Grille tarifaire TTC'!AE10</f>
        <v>266.18582343814978</v>
      </c>
      <c r="AF12" s="47">
        <f ca="1">'Grille tarifaire TTC'!AF10</f>
        <v>77.156369307309859</v>
      </c>
      <c r="AG12" s="99">
        <f>'Grille tarifaire TTC'!AG10</f>
        <v>264.68819310639628</v>
      </c>
      <c r="AH12" s="47">
        <f ca="1">'Grille tarifaire TTC'!AH10</f>
        <v>80.288115748787334</v>
      </c>
      <c r="AI12" s="99">
        <f>'Grille tarifaire TTC'!AI10</f>
        <v>331.8161551917043</v>
      </c>
      <c r="AJ12" s="47">
        <f ca="1">'Grille tarifaire TTC'!AJ10</f>
        <v>80.239282164844454</v>
      </c>
      <c r="AK12" s="99">
        <f>'Grille tarifaire TTC'!AK10</f>
        <v>370.0626006893346</v>
      </c>
      <c r="AL12" s="47">
        <f ca="1">'Grille tarifaire TTC'!AL10</f>
        <v>78.643843301438224</v>
      </c>
      <c r="AM12" s="99">
        <f>'Grille tarifaire TTC'!AM10</f>
        <v>297.16212675568534</v>
      </c>
      <c r="AN12" s="47">
        <f ca="1">'Grille tarifaire TTC'!AN10</f>
        <v>75.838409078850944</v>
      </c>
      <c r="AO12" s="99">
        <f>'Grille tarifaire TTC'!AO10</f>
        <v>234.18582343814978</v>
      </c>
      <c r="AP12" s="47">
        <f ca="1">'Grille tarifaire TTC'!AP10</f>
        <v>83.728103260224287</v>
      </c>
      <c r="AQ12" s="99">
        <f>'Grille tarifaire TTC'!AQ10</f>
        <v>226.01520732440571</v>
      </c>
      <c r="AR12" s="47">
        <f ca="1">'Grille tarifaire TTC'!AR10</f>
        <v>79.78040985248731</v>
      </c>
      <c r="AS12" s="99">
        <f>'Grille tarifaire TTC'!AS10</f>
        <v>361.24275807115612</v>
      </c>
      <c r="AT12" s="47">
        <f ca="1">'Grille tarifaire TTC'!AT10</f>
        <v>82.893706883796312</v>
      </c>
    </row>
    <row r="13" spans="2:47" x14ac:dyDescent="0.35"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</row>
    <row r="14" spans="2:47" ht="15.75" customHeight="1" thickBot="1" x14ac:dyDescent="0.4"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</row>
    <row r="15" spans="2:47" ht="20.5" thickBot="1" x14ac:dyDescent="0.4">
      <c r="B15" s="151" t="s">
        <v>68</v>
      </c>
      <c r="C15" s="210" t="s">
        <v>67</v>
      </c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2"/>
    </row>
    <row r="16" spans="2:47" s="77" customFormat="1" ht="32.5" thickBot="1" x14ac:dyDescent="0.45">
      <c r="B16" s="78" t="s">
        <v>18</v>
      </c>
      <c r="C16" s="143" t="s">
        <v>48</v>
      </c>
      <c r="D16" s="79" t="str">
        <f>E28</f>
        <v>Electricité de Strasbourg (anciennes concessions)</v>
      </c>
      <c r="E16" s="79" t="s">
        <v>55</v>
      </c>
      <c r="F16" s="79" t="s">
        <v>33</v>
      </c>
      <c r="G16" s="79" t="s">
        <v>34</v>
      </c>
      <c r="H16" s="79" t="s">
        <v>35</v>
      </c>
      <c r="I16" s="79" t="s">
        <v>36</v>
      </c>
      <c r="J16" s="79" t="s">
        <v>37</v>
      </c>
      <c r="K16" s="79" t="s">
        <v>38</v>
      </c>
      <c r="L16" s="79" t="s">
        <v>49</v>
      </c>
      <c r="M16" s="79" t="s">
        <v>65</v>
      </c>
      <c r="N16" s="79" t="s">
        <v>50</v>
      </c>
      <c r="O16" s="79" t="s">
        <v>42</v>
      </c>
      <c r="P16" s="79" t="s">
        <v>51</v>
      </c>
      <c r="Q16" s="79" t="s">
        <v>43</v>
      </c>
      <c r="R16" s="79" t="s">
        <v>52</v>
      </c>
      <c r="S16" s="79" t="s">
        <v>44</v>
      </c>
      <c r="T16" s="79" t="s">
        <v>45</v>
      </c>
      <c r="U16" s="79" t="s">
        <v>46</v>
      </c>
      <c r="V16" s="79" t="s">
        <v>57</v>
      </c>
      <c r="W16" s="79" t="s">
        <v>47</v>
      </c>
      <c r="X16" s="80" t="str">
        <f>AS28</f>
        <v>Electricité de Strasbourg (nouvelles concessions)</v>
      </c>
    </row>
    <row r="17" spans="1:46" s="69" customFormat="1" ht="16" x14ac:dyDescent="0.4">
      <c r="A17" s="70"/>
      <c r="B17" s="71" t="s">
        <v>20</v>
      </c>
      <c r="C17" s="72">
        <f ca="1">OFFSET(ATRD!$D$5,0,2*(COLUMN(C16)-COLUMN($C16)))+'Coûts commerciaux'!$C10+'Consommateurs types'!$D5*(OFFSET(ATRD!$D$5,0,1+2*(COLUMN(C16)-COLUMN($C16)))+'Coûts commerciaux'!$D10+'Transport &amp; stockage'!C6+'Coûts d''approvisionnement'!$E$2+SUM('Coûts commerciaux'!$D$5:$G$5))</f>
        <v>291.21750252206658</v>
      </c>
      <c r="D17" s="72">
        <f ca="1">OFFSET(ATRD!$D$5,0,2*(COLUMN(D16)-COLUMN($C16)))+'Coûts commerciaux'!$C10+'Consommateurs types'!$D5*(OFFSET(ATRD!$D$5,0,1+2*(COLUMN(D16)-COLUMN($C16)))+'Coûts commerciaux'!$D10+'Transport &amp; stockage'!D6+'Coûts d''approvisionnement'!$E$2+SUM('Coûts commerciaux'!$D$5:$G$5))</f>
        <v>290.16366157791413</v>
      </c>
      <c r="E17" s="72">
        <f ca="1">OFFSET(ATRD!$D$5,0,2*(COLUMN(E16)-COLUMN($C16)))+'Coûts commerciaux'!$C10+'Consommateurs types'!$D5*(OFFSET(ATRD!$D$5,0,1+2*(COLUMN(E16)-COLUMN($C16)))+'Coûts commerciaux'!$D10+'Transport &amp; stockage'!E6+'Coûts d''approvisionnement'!$E$2+SUM('Coûts commerciaux'!$D$5:$G$5))</f>
        <v>379.40824132396398</v>
      </c>
      <c r="F17" s="72">
        <f ca="1">OFFSET(ATRD!$D$5,0,2*(COLUMN(F16)-COLUMN($C16)))+'Coûts commerciaux'!$C10+'Consommateurs types'!$D5*(OFFSET(ATRD!$D$5,0,1+2*(COLUMN(F16)-COLUMN($C16)))+'Coûts commerciaux'!$D10+'Transport &amp; stockage'!F6+'Coûts d''approvisionnement'!$E$2+SUM('Coûts commerciaux'!$D$5:$G$5))</f>
        <v>292.83100233880918</v>
      </c>
      <c r="G17" s="72">
        <f ca="1">OFFSET(ATRD!$D$5,0,2*(COLUMN(G16)-COLUMN($C16)))+'Coûts commerciaux'!$C10+'Consommateurs types'!$D5*(OFFSET(ATRD!$D$5,0,1+2*(COLUMN(G16)-COLUMN($C16)))+'Coûts commerciaux'!$D10+'Transport &amp; stockage'!G6+'Coûts d''approvisionnement'!$E$2+SUM('Coûts commerciaux'!$D$5:$G$5))</f>
        <v>319.80022682298431</v>
      </c>
      <c r="H17" s="72">
        <f ca="1">OFFSET(ATRD!$D$5,0,2*(COLUMN(H16)-COLUMN($C16)))+'Coûts commerciaux'!$C10+'Consommateurs types'!$D5*(OFFSET(ATRD!$D$5,0,1+2*(COLUMN(H16)-COLUMN($C16)))+'Coûts commerciaux'!$D10+'Transport &amp; stockage'!H6+'Coûts d''approvisionnement'!$E$2+SUM('Coûts commerciaux'!$D$5:$G$5))</f>
        <v>275.22000233880919</v>
      </c>
      <c r="I17" s="72">
        <f ca="1">OFFSET(ATRD!$D$5,0,2*(COLUMN(I16)-COLUMN($C16)))+'Coûts commerciaux'!$C10+'Consommateurs types'!$D5*(OFFSET(ATRD!$D$5,0,1+2*(COLUMN(I16)-COLUMN($C16)))+'Coûts commerciaux'!$D10+'Transport &amp; stockage'!I6+'Coûts d''approvisionnement'!$E$2+SUM('Coûts commerciaux'!$D$5:$G$5))</f>
        <v>294.27200233880922</v>
      </c>
      <c r="J17" s="72">
        <f ca="1">OFFSET(ATRD!$D$5,0,2*(COLUMN(J16)-COLUMN($C16)))+'Coûts commerciaux'!$C10+'Consommateurs types'!$D5*(OFFSET(ATRD!$D$5,0,1+2*(COLUMN(J16)-COLUMN($C16)))+'Coûts commerciaux'!$D10+'Transport &amp; stockage'!J6+'Coûts d''approvisionnement'!$E$2+SUM('Coûts commerciaux'!$D$5:$G$5))</f>
        <v>298.87775123055314</v>
      </c>
      <c r="K17" s="72">
        <f ca="1">OFFSET(ATRD!$D$5,0,2*(COLUMN(K16)-COLUMN($C16)))+'Coûts commerciaux'!$C10+'Consommateurs types'!$D5*(OFFSET(ATRD!$D$5,0,1+2*(COLUMN(K16)-COLUMN($C16)))+'Coûts commerciaux'!$D10+'Transport &amp; stockage'!K6+'Coûts d''approvisionnement'!$E$2+SUM('Coûts commerciaux'!$D$5:$G$5))</f>
        <v>311.04550664659251</v>
      </c>
      <c r="L17" s="72">
        <f ca="1">OFFSET(ATRD!$D$5,0,2*(COLUMN($L$16)-COLUMN($C16)))+'Coûts commerciaux'!$C10+'Consommateurs types'!$D5*(OFFSET(ATRD!$D$5,0,1+2*(COLUMN($L$16)-COLUMN($C16)))+'Coûts commerciaux'!$D10+'Transport &amp; stockage'!L6+'Coûts d''approvisionnement'!$E$2+SUM('Coûts commerciaux'!$D$5:$G$5))</f>
        <v>305.49087352144113</v>
      </c>
      <c r="M17" s="72">
        <f ca="1">OFFSET(ATRD!$D$5,0,2*(COLUMN($L$16)-COLUMN($C16)))+'Coûts commerciaux'!$C10+'Consommateurs types'!$D5*(OFFSET(ATRD!$D$5,0,1+2*(COLUMN($L$16)-COLUMN($C16)))+'Coûts commerciaux'!$D10+'Transport &amp; stockage'!M6+'Coûts d''approvisionnement'!$E$2+SUM('Coûts commerciaux'!$D$5:$G$5))</f>
        <v>305.97933125847419</v>
      </c>
      <c r="N17" s="72">
        <f ca="1">OFFSET(ATRD!$D$5,0,2*(COLUMN($L$16)-COLUMN($C16)))+'Coûts commerciaux'!$C10+'Consommateurs types'!$D5*(OFFSET(ATRD!$D$5,0,1+2*(COLUMN($L$16)-COLUMN($C16)))+'Coûts commerciaux'!$D10+'Transport &amp; stockage'!N6+'Coûts d''approvisionnement'!$E$2+SUM('Coûts commerciaux'!$D$5:$G$5))</f>
        <v>303.97159827587006</v>
      </c>
      <c r="O17" s="72">
        <f ca="1">OFFSET(ATRD!$D$5,0,2*(COLUMN($L$16)-COLUMN($C16)))+'Coûts commerciaux'!$C10+'Consommateurs types'!$D5*(OFFSET(ATRD!$D$5,0,1+2*(COLUMN($L$16)-COLUMN($C16)))+'Coûts commerciaux'!$D10+'Transport &amp; stockage'!O6+'Coûts d''approvisionnement'!$E$2+SUM('Coûts commerciaux'!$D$5:$G$5))</f>
        <v>304.22117643691655</v>
      </c>
      <c r="P17" s="72">
        <f ca="1">OFFSET(ATRD!$D$5,0,2*(COLUMN($L$16)-COLUMN($C16)))+'Coûts commerciaux'!$C10+'Consommateurs types'!$D5*(OFFSET(ATRD!$D$5,0,1+2*(COLUMN($L$16)-COLUMN($C16)))+'Coûts commerciaux'!$D10+'Transport &amp; stockage'!P6+'Coûts d''approvisionnement'!$E$2+SUM('Coûts commerciaux'!$D$5:$G$5))</f>
        <v>309.60247279460964</v>
      </c>
      <c r="Q17" s="72">
        <f ca="1">OFFSET(ATRD!$D$5,0,2*(COLUMN($L$16)-COLUMN($C16)))+'Coûts commerciaux'!$C10+'Consommateurs types'!$D5*(OFFSET(ATRD!$D$5,0,1+2*(COLUMN($L$16)-COLUMN($C16)))+'Coûts commerciaux'!$D10+'Transport &amp; stockage'!Q6+'Coûts d''approvisionnement'!$E$2+SUM('Coûts commerciaux'!$D$5:$G$5))</f>
        <v>303.17052643813588</v>
      </c>
      <c r="R17" s="72">
        <f ca="1">OFFSET(ATRD!$D$5,0,2*(COLUMN($L$16)-COLUMN($C16)))+'Coûts commerciaux'!$C10+'Consommateurs types'!$D5*(OFFSET(ATRD!$D$5,0,1+2*(COLUMN($L$16)-COLUMN($C16)))+'Coûts commerciaux'!$D10+'Transport &amp; stockage'!R6+'Coûts d''approvisionnement'!$E$2+SUM('Coûts commerciaux'!$D$5:$G$5))</f>
        <v>305.1672093055397</v>
      </c>
      <c r="S17" s="72">
        <f ca="1">OFFSET(ATRD!$D$5,0,2*(COLUMN($L$16)-COLUMN($C16)))+'Coûts commerciaux'!$C10+'Consommateurs types'!$D5*(OFFSET(ATRD!$D$5,0,1+2*(COLUMN($L$16)-COLUMN($C16)))+'Coûts commerciaux'!$D10+'Transport &amp; stockage'!S6+'Coûts d''approvisionnement'!$E$2+SUM('Coûts commerciaux'!$D$5:$G$5))</f>
        <v>308.96609809543395</v>
      </c>
      <c r="T17" s="72">
        <f ca="1">OFFSET(ATRD!$D$5,0,2*(COLUMN($L$16)-COLUMN($C16)))+'Coûts commerciaux'!$C10+'Consommateurs types'!$D5*(OFFSET(ATRD!$D$5,0,1+2*(COLUMN($L$16)-COLUMN($C16)))+'Coûts commerciaux'!$D10+'Transport &amp; stockage'!T6+'Coûts d''approvisionnement'!$E$2+SUM('Coûts commerciaux'!$D$5:$G$5))</f>
        <v>310.53295709681618</v>
      </c>
      <c r="U17" s="72">
        <f ca="1">OFFSET(ATRD!$D$5,0,2*(COLUMN($L$16)-COLUMN($C16)))+'Coûts commerciaux'!$C10+'Consommateurs types'!$D5*(OFFSET(ATRD!$D$5,0,1+2*(COLUMN($L$16)-COLUMN($C16)))+'Coûts commerciaux'!$D10+'Transport &amp; stockage'!U6+'Coûts d''approvisionnement'!$E$2+SUM('Coûts commerciaux'!$D$5:$G$5))</f>
        <v>304.06405846009289</v>
      </c>
      <c r="V17" s="72">
        <f ca="1">OFFSET(ATRD!$D$5,0,2*(COLUMN($L$16)-COLUMN($C16)))+'Coûts commerciaux'!$C10+'Consommateurs types'!$D5*(OFFSET(ATRD!$D$5,0,1+2*(COLUMN($L$16)-COLUMN($C16)))+'Coûts commerciaux'!$D10+'Transport &amp; stockage'!V6+'Coûts d''approvisionnement'!$E$2+SUM('Coûts commerciaux'!$D$5:$G$5))</f>
        <v>305.97758193199161</v>
      </c>
      <c r="W17" s="72">
        <f ca="1">OFFSET(ATRD!$D$5,0,2*(COLUMN($L$16)-COLUMN($C16)))+'Coûts commerciaux'!$C10+'Consommateurs types'!$D5*(OFFSET(ATRD!$D$5,0,1+2*(COLUMN($L$16)-COLUMN($C16)))+'Coûts commerciaux'!$D10+'Transport &amp; stockage'!W6+'Coûts d''approvisionnement'!$E$2+SUM('Coûts commerciaux'!$D$5:$G$5))</f>
        <v>302.5267268229843</v>
      </c>
      <c r="X17" s="73">
        <f ca="1">OFFSET(ATRD!$D$5,0,2*(COLUMN($M$16)-COLUMN($C16)))+'Coûts commerciaux'!$C10+'Consommateurs types'!$D5*(OFFSET(ATRD!$D$5,0,1+2*(COLUMN($M$16)-COLUMN($C16)))+'Coûts commerciaux'!$D10+'Transport &amp; stockage'!X6+'Coûts d''approvisionnement'!$E$2+SUM('Coûts commerciaux'!$D$5:$G$5))</f>
        <v>342.65608497791408</v>
      </c>
    </row>
    <row r="18" spans="1:46" s="69" customFormat="1" ht="16.5" thickBot="1" x14ac:dyDescent="0.45">
      <c r="A18" s="70"/>
      <c r="B18" s="74" t="s">
        <v>17</v>
      </c>
      <c r="C18" s="75">
        <f ca="1">OFFSET(ATRD!$D$5,1,2*(COLUMN(C16)-COLUMN($C16)))+'Coûts commerciaux'!$C11+'Consommateurs types'!$D6*(OFFSET(ATRD!$D$5,1,1+2*(COLUMN(C16)-COLUMN($C16)))+'Coûts commerciaux'!$D11+'Transport &amp; stockage'!C7+'Coûts d''approvisionnement'!$E$2+SUM('Coûts commerciaux'!$D6:$G6))</f>
        <v>1214.5679777414848</v>
      </c>
      <c r="D18" s="75">
        <f ca="1">OFFSET(ATRD!$D$5,1,2*(COLUMN(D16)-COLUMN($C16)))+'Coûts commerciaux'!$C11+'Consommateurs types'!$D6*(OFFSET(ATRD!$D$5,1,1+2*(COLUMN(D16)-COLUMN($C16)))+'Coûts commerciaux'!$D11+'Transport &amp; stockage'!D7+'Coûts d''approvisionnement'!$E$2+SUM('Coûts commerciaux'!$D6:$G6))</f>
        <v>1215.4350395381193</v>
      </c>
      <c r="E18" s="75">
        <f ca="1">OFFSET(ATRD!$D$5,1,2*(COLUMN(E16)-COLUMN($C16)))+'Coûts commerciaux'!$C11+'Consommateurs types'!$D6*(OFFSET(ATRD!$D$5,1,1+2*(COLUMN(E16)-COLUMN($C16)))+'Coûts commerciaux'!$D11+'Transport &amp; stockage'!E7+'Coûts d''approvisionnement'!$E$2+SUM('Coûts commerciaux'!$D6:$G6))</f>
        <v>1491.9766351675048</v>
      </c>
      <c r="F18" s="75">
        <f ca="1">OFFSET(ATRD!$D$5,1,2*(COLUMN(F16)-COLUMN($C16)))+'Coûts commerciaux'!$C11+'Consommateurs types'!$D6*(OFFSET(ATRD!$D$5,1,1+2*(COLUMN(F16)-COLUMN($C16)))+'Coûts commerciaux'!$D11+'Transport &amp; stockage'!F7+'Coûts d''approvisionnement'!$E$2+SUM('Coûts commerciaux'!$D6:$G6))</f>
        <v>1210.6342180548779</v>
      </c>
      <c r="G18" s="75">
        <f ca="1">OFFSET(ATRD!$D$5,1,2*(COLUMN(G16)-COLUMN($C16)))+'Coûts commerciaux'!$C11+'Consommateurs types'!$D6*(OFFSET(ATRD!$D$5,1,1+2*(COLUMN(G16)-COLUMN($C16)))+'Coûts commerciaux'!$D11+'Transport &amp; stockage'!G7+'Coûts d''approvisionnement'!$E$2+SUM('Coûts commerciaux'!$D6:$G6))</f>
        <v>1246.7273911306515</v>
      </c>
      <c r="H18" s="75">
        <f ca="1">OFFSET(ATRD!$D$5,1,2*(COLUMN(H16)-COLUMN($C16)))+'Coûts commerciaux'!$C11+'Consommateurs types'!$D6*(OFFSET(ATRD!$D$5,1,1+2*(COLUMN(H16)-COLUMN($C16)))+'Coûts commerciaux'!$D11+'Transport &amp; stockage'!H7+'Coûts d''approvisionnement'!$E$2+SUM('Coûts commerciaux'!$D6:$G6))</f>
        <v>1158.965418054878</v>
      </c>
      <c r="I18" s="75">
        <f ca="1">OFFSET(ATRD!$D$5,1,2*(COLUMN(I16)-COLUMN($C16)))+'Coûts commerciaux'!$C11+'Consommateurs types'!$D6*(OFFSET(ATRD!$D$5,1,1+2*(COLUMN(I16)-COLUMN($C16)))+'Coûts commerciaux'!$D11+'Transport &amp; stockage'!I7+'Coûts d''approvisionnement'!$E$2+SUM('Coûts commerciaux'!$D6:$G6))</f>
        <v>1214.7382180548777</v>
      </c>
      <c r="J18" s="75">
        <f ca="1">OFFSET(ATRD!$D$5,1,2*(COLUMN(J16)-COLUMN($C16)))+'Coûts commerciaux'!$C11+'Consommateurs types'!$D6*(OFFSET(ATRD!$D$5,1,1+2*(COLUMN(J16)-COLUMN($C16)))+'Coûts commerciaux'!$D11+'Transport &amp; stockage'!J7+'Coûts d''approvisionnement'!$E$2+SUM('Coûts commerciaux'!$D6:$G6))</f>
        <v>1268.2388292710484</v>
      </c>
      <c r="K18" s="75">
        <f ca="1">OFFSET(ATRD!$D$5,1,2*(COLUMN(K16)-COLUMN($C16)))+'Coûts commerciaux'!$C11+'Consommateurs types'!$D6*(OFFSET(ATRD!$D$5,1,1+2*(COLUMN(K16)-COLUMN($C16)))+'Coûts commerciaux'!$D11+'Transport &amp; stockage'!K7+'Coûts d''approvisionnement'!$E$2+SUM('Coûts commerciaux'!$D6:$G6))</f>
        <v>1266.7288092974957</v>
      </c>
      <c r="L18" s="75">
        <f ca="1">OFFSET(ATRD!$D$5,1,2*(COLUMN($L$16)-COLUMN($C16)))+'Coûts commerciaux'!$C11+'Consommateurs types'!$D6*(OFFSET(ATRD!$D$5,1,1+2*(COLUMN($L$16)-COLUMN($C16)))+'Coûts commerciaux'!$D11+'Transport &amp; stockage'!L7+'Coûts d''approvisionnement'!$E$2+SUM('Coûts commerciaux'!$D6:$G6))</f>
        <v>1242.4634931945036</v>
      </c>
      <c r="M18" s="75">
        <f ca="1">OFFSET(ATRD!$D$5,1,2*(COLUMN($L$16)-COLUMN($C16)))+'Coûts commerciaux'!$C11+'Consommateurs types'!$D6*(OFFSET(ATRD!$D$5,1,1+2*(COLUMN($L$16)-COLUMN($C16)))+'Coûts commerciaux'!$D11+'Transport &amp; stockage'!M7+'Coûts d''approvisionnement'!$E$2+SUM('Coûts commerciaux'!$D6:$G6))</f>
        <v>1245.6724757577792</v>
      </c>
      <c r="N18" s="75">
        <f ca="1">OFFSET(ATRD!$D$5,1,2*(COLUMN($L$16)-COLUMN($C16)))+'Coûts commerciaux'!$C11+'Consommateurs types'!$D6*(OFFSET(ATRD!$D$5,1,1+2*(COLUMN($L$16)-COLUMN($C16)))+'Coûts commerciaux'!$D11+'Transport &amp; stockage'!N7+'Coûts d''approvisionnement'!$E$2+SUM('Coûts commerciaux'!$D6:$G6))</f>
        <v>1210.4285470259856</v>
      </c>
      <c r="O18" s="75">
        <f ca="1">OFFSET(ATRD!$D$5,1,2*(COLUMN($L$16)-COLUMN($C16)))+'Coûts commerciaux'!$C11+'Consommateurs types'!$D6*(OFFSET(ATRD!$D$5,1,1+2*(COLUMN($L$16)-COLUMN($C16)))+'Coûts commerciaux'!$D11+'Transport &amp; stockage'!O7+'Coûts d''approvisionnement'!$E$2+SUM('Coûts commerciaux'!$D6:$G6))</f>
        <v>1224.4475247409496</v>
      </c>
      <c r="P18" s="75">
        <f ca="1">OFFSET(ATRD!$D$5,1,2*(COLUMN($L$16)-COLUMN($C16)))+'Coûts commerciaux'!$C11+'Consommateurs types'!$D6*(OFFSET(ATRD!$D$5,1,1+2*(COLUMN($L$16)-COLUMN($C16)))+'Coûts commerciaux'!$D11+'Transport &amp; stockage'!P7+'Coûts d''approvisionnement'!$E$2+SUM('Coûts commerciaux'!$D6:$G6))</f>
        <v>1313.3485475260738</v>
      </c>
      <c r="Q18" s="75">
        <f ca="1">OFFSET(ATRD!$D$5,1,2*(COLUMN($L$16)-COLUMN($C16)))+'Coûts commerciaux'!$C11+'Consommateurs types'!$D6*(OFFSET(ATRD!$D$5,1,1+2*(COLUMN($L$16)-COLUMN($C16)))+'Coûts commerciaux'!$D11+'Transport &amp; stockage'!Q7+'Coûts d''approvisionnement'!$E$2+SUM('Coûts commerciaux'!$D6:$G6))</f>
        <v>1204.4072742150377</v>
      </c>
      <c r="R18" s="75">
        <f ca="1">OFFSET(ATRD!$D$5,1,2*(COLUMN($L$16)-COLUMN($C16)))+'Coûts commerciaux'!$C11+'Consommateurs types'!$D6*(OFFSET(ATRD!$D$5,1,1+2*(COLUMN($L$16)-COLUMN($C16)))+'Coûts commerciaux'!$D11+'Transport &amp; stockage'!R7+'Coûts d''approvisionnement'!$E$2+SUM('Coûts commerciaux'!$D6:$G6))</f>
        <v>1240.9916806116503</v>
      </c>
      <c r="S18" s="75">
        <f ca="1">OFFSET(ATRD!$D$5,1,2*(COLUMN($L$16)-COLUMN($C16)))+'Coûts commerciaux'!$C11+'Consommateurs types'!$D6*(OFFSET(ATRD!$D$5,1,1+2*(COLUMN($L$16)-COLUMN($C16)))+'Coûts commerciaux'!$D11+'Transport &amp; stockage'!S7+'Coûts d''approvisionnement'!$E$2+SUM('Coûts commerciaux'!$D6:$G6))</f>
        <v>1307.5258263162129</v>
      </c>
      <c r="T18" s="75">
        <f ca="1">OFFSET(ATRD!$D$5,1,2*(COLUMN($L$16)-COLUMN($C16)))+'Coûts commerciaux'!$C11+'Consommateurs types'!$D6*(OFFSET(ATRD!$D$5,1,1+2*(COLUMN($L$16)-COLUMN($C16)))+'Coûts commerciaux'!$D11+'Transport &amp; stockage'!T7+'Coûts d''approvisionnement'!$E$2+SUM('Coûts commerciaux'!$D6:$G6))</f>
        <v>1326.3717352348235</v>
      </c>
      <c r="U18" s="75">
        <f ca="1">OFFSET(ATRD!$D$5,1,2*(COLUMN($L$16)-COLUMN($C16)))+'Coûts commerciaux'!$C11+'Consommateurs types'!$D6*(OFFSET(ATRD!$D$5,1,1+2*(COLUMN($L$16)-COLUMN($C16)))+'Coûts commerciaux'!$D11+'Transport &amp; stockage'!U7+'Coûts d''approvisionnement'!$E$2+SUM('Coûts commerciaux'!$D6:$G6))</f>
        <v>1219.3571811545128</v>
      </c>
      <c r="V18" s="75">
        <f ca="1">OFFSET(ATRD!$D$5,1,2*(COLUMN($L$16)-COLUMN($C16)))+'Coûts commerciaux'!$C11+'Consommateurs types'!$D6*(OFFSET(ATRD!$D$5,1,1+2*(COLUMN($L$16)-COLUMN($C16)))+'Coûts commerciaux'!$D11+'Transport &amp; stockage'!V7+'Coûts d''approvisionnement'!$E$2+SUM('Coûts commerciaux'!$D6:$G6))</f>
        <v>1252.3195590824771</v>
      </c>
      <c r="W18" s="75">
        <f ca="1">OFFSET(ATRD!$D$5,1,2*(COLUMN($L$16)-COLUMN($C16)))+'Coûts commerciaux'!$C11+'Consommateurs types'!$D6*(OFFSET(ATRD!$D$5,1,1+2*(COLUMN($L$16)-COLUMN($C16)))+'Coûts commerciaux'!$D11+'Transport &amp; stockage'!W7+'Coûts d''approvisionnement'!$E$2+SUM('Coûts commerciaux'!$D6:$G6))</f>
        <v>1196.1449911306515</v>
      </c>
      <c r="X18" s="76">
        <f ca="1">OFFSET(ATRD!$D$5,1,2*(COLUMN($M$16)-COLUMN($C16)))+'Coûts commerciaux'!$C11+'Consommateurs types'!$D6*(OFFSET(ATRD!$D$5,1,1+2*(COLUMN($M$16)-COLUMN($C16)))+'Coûts commerciaux'!$D11+'Transport &amp; stockage'!X7+'Coûts d''approvisionnement'!$E$2+SUM('Coûts commerciaux'!$D6:$G6))</f>
        <v>1369.2302337781193</v>
      </c>
    </row>
    <row r="19" spans="1:46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46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2" spans="1:46" ht="14" thickBot="1" x14ac:dyDescent="0.4"/>
    <row r="23" spans="1:46" ht="20.5" thickBot="1" x14ac:dyDescent="0.4">
      <c r="B23" s="152" t="s">
        <v>77</v>
      </c>
      <c r="C23" s="214" t="s">
        <v>48</v>
      </c>
      <c r="D23" s="214"/>
      <c r="E23" s="214" t="s">
        <v>63</v>
      </c>
      <c r="F23" s="214"/>
      <c r="G23" s="214" t="s">
        <v>55</v>
      </c>
      <c r="H23" s="214"/>
      <c r="I23" s="214" t="s">
        <v>33</v>
      </c>
      <c r="J23" s="214"/>
      <c r="K23" s="214" t="s">
        <v>34</v>
      </c>
      <c r="L23" s="214"/>
      <c r="M23" s="214" t="s">
        <v>35</v>
      </c>
      <c r="N23" s="214"/>
      <c r="O23" s="214" t="s">
        <v>36</v>
      </c>
      <c r="P23" s="214"/>
      <c r="Q23" s="214" t="s">
        <v>37</v>
      </c>
      <c r="R23" s="214"/>
      <c r="S23" s="214" t="s">
        <v>38</v>
      </c>
      <c r="T23" s="214"/>
      <c r="U23" s="214" t="s">
        <v>49</v>
      </c>
      <c r="V23" s="214"/>
      <c r="W23" s="214" t="s">
        <v>65</v>
      </c>
      <c r="X23" s="214"/>
      <c r="Y23" s="214" t="s">
        <v>50</v>
      </c>
      <c r="Z23" s="214"/>
      <c r="AA23" s="214" t="s">
        <v>42</v>
      </c>
      <c r="AB23" s="214"/>
      <c r="AC23" s="214" t="s">
        <v>51</v>
      </c>
      <c r="AD23" s="214"/>
      <c r="AE23" s="214" t="s">
        <v>43</v>
      </c>
      <c r="AF23" s="214"/>
      <c r="AG23" s="214" t="s">
        <v>52</v>
      </c>
      <c r="AH23" s="214"/>
      <c r="AI23" s="214" t="s">
        <v>44</v>
      </c>
      <c r="AJ23" s="214"/>
      <c r="AK23" s="214" t="s">
        <v>45</v>
      </c>
      <c r="AL23" s="214"/>
      <c r="AM23" s="214" t="s">
        <v>46</v>
      </c>
      <c r="AN23" s="214"/>
      <c r="AO23" s="214" t="s">
        <v>57</v>
      </c>
      <c r="AP23" s="214"/>
      <c r="AQ23" s="214" t="s">
        <v>47</v>
      </c>
      <c r="AR23" s="214"/>
      <c r="AS23" s="214" t="s">
        <v>64</v>
      </c>
      <c r="AT23" s="214"/>
    </row>
    <row r="24" spans="1:46" ht="14" thickBot="1" x14ac:dyDescent="0.4">
      <c r="B24" s="144" t="s">
        <v>18</v>
      </c>
      <c r="C24" s="144" t="s">
        <v>56</v>
      </c>
      <c r="D24" s="144"/>
      <c r="E24" s="144" t="s">
        <v>56</v>
      </c>
      <c r="F24" s="144"/>
      <c r="G24" s="144" t="s">
        <v>56</v>
      </c>
      <c r="H24" s="144"/>
      <c r="I24" s="144" t="s">
        <v>56</v>
      </c>
      <c r="J24" s="144"/>
      <c r="K24" s="144" t="s">
        <v>56</v>
      </c>
      <c r="L24" s="144"/>
      <c r="M24" s="144" t="s">
        <v>56</v>
      </c>
      <c r="N24" s="144"/>
      <c r="O24" s="144" t="s">
        <v>56</v>
      </c>
      <c r="P24" s="144"/>
      <c r="Q24" s="144" t="s">
        <v>56</v>
      </c>
      <c r="R24" s="144"/>
      <c r="S24" s="144" t="s">
        <v>56</v>
      </c>
      <c r="T24" s="144"/>
      <c r="U24" s="144" t="s">
        <v>56</v>
      </c>
      <c r="V24" s="144"/>
      <c r="W24" s="144" t="s">
        <v>56</v>
      </c>
      <c r="X24" s="144"/>
      <c r="Y24" s="144" t="s">
        <v>56</v>
      </c>
      <c r="Z24" s="144"/>
      <c r="AA24" s="144" t="s">
        <v>56</v>
      </c>
      <c r="AB24" s="144"/>
      <c r="AC24" s="144" t="s">
        <v>56</v>
      </c>
      <c r="AD24" s="144"/>
      <c r="AE24" s="144" t="s">
        <v>56</v>
      </c>
      <c r="AF24" s="144"/>
      <c r="AG24" s="144" t="s">
        <v>56</v>
      </c>
      <c r="AH24" s="144"/>
      <c r="AI24" s="144" t="s">
        <v>56</v>
      </c>
      <c r="AJ24" s="144"/>
      <c r="AK24" s="144" t="s">
        <v>56</v>
      </c>
      <c r="AL24" s="144"/>
      <c r="AM24" s="144" t="s">
        <v>56</v>
      </c>
      <c r="AN24" s="144"/>
      <c r="AO24" s="144" t="s">
        <v>56</v>
      </c>
      <c r="AP24" s="144"/>
      <c r="AQ24" s="144" t="s">
        <v>56</v>
      </c>
      <c r="AR24" s="144"/>
      <c r="AS24" s="144" t="s">
        <v>56</v>
      </c>
      <c r="AT24" s="144"/>
    </row>
    <row r="25" spans="1:46" x14ac:dyDescent="0.35">
      <c r="B25" s="145" t="s">
        <v>20</v>
      </c>
      <c r="C25" s="147">
        <v>116.28</v>
      </c>
      <c r="D25" s="148"/>
      <c r="E25" s="147">
        <v>181.32</v>
      </c>
      <c r="F25" s="148"/>
      <c r="G25" s="147">
        <v>113.88000000000001</v>
      </c>
      <c r="H25" s="148"/>
      <c r="I25" s="147">
        <v>44.639999999999993</v>
      </c>
      <c r="J25" s="148"/>
      <c r="K25" s="147">
        <v>94.32</v>
      </c>
      <c r="L25" s="148"/>
      <c r="M25" s="104">
        <v>100.2</v>
      </c>
      <c r="N25" s="149"/>
      <c r="O25" s="147">
        <v>147.84</v>
      </c>
      <c r="P25" s="148"/>
      <c r="Q25" s="147">
        <v>94.799999999999983</v>
      </c>
      <c r="R25" s="148"/>
      <c r="S25" s="147">
        <v>94.52000000000001</v>
      </c>
      <c r="T25" s="148"/>
      <c r="U25" s="147">
        <v>72.599999999999994</v>
      </c>
      <c r="V25" s="148"/>
      <c r="W25" s="147">
        <v>57.639999999999993</v>
      </c>
      <c r="X25" s="148"/>
      <c r="Y25" s="147">
        <v>90.419999999999987</v>
      </c>
      <c r="Z25" s="148"/>
      <c r="AA25" s="147">
        <v>82.94</v>
      </c>
      <c r="AB25" s="148"/>
      <c r="AC25" s="147">
        <v>55.79999999999999</v>
      </c>
      <c r="AD25" s="148"/>
      <c r="AE25" s="147">
        <v>87.639999999999986</v>
      </c>
      <c r="AF25" s="148"/>
      <c r="AG25" s="147">
        <v>75.139999999999986</v>
      </c>
      <c r="AH25" s="148"/>
      <c r="AI25" s="147">
        <v>98.639999999999986</v>
      </c>
      <c r="AJ25" s="148"/>
      <c r="AK25" s="147">
        <v>110.63999999999999</v>
      </c>
      <c r="AL25" s="148"/>
      <c r="AM25" s="147">
        <v>87.84</v>
      </c>
      <c r="AN25" s="148"/>
      <c r="AO25" s="147">
        <v>99.639999999999986</v>
      </c>
      <c r="AP25" s="148"/>
      <c r="AQ25" s="147">
        <v>67.889999999999986</v>
      </c>
      <c r="AR25" s="148"/>
      <c r="AS25" s="147">
        <v>204.08000000000004</v>
      </c>
      <c r="AT25" s="148"/>
    </row>
    <row r="26" spans="1:46" ht="14" thickBot="1" x14ac:dyDescent="0.4">
      <c r="B26" s="146" t="s">
        <v>17</v>
      </c>
      <c r="C26" s="141">
        <v>296.88</v>
      </c>
      <c r="D26" s="142"/>
      <c r="E26" s="141">
        <v>283.8</v>
      </c>
      <c r="F26" s="142"/>
      <c r="G26" s="141">
        <v>297.96000000000004</v>
      </c>
      <c r="H26" s="142"/>
      <c r="I26" s="141">
        <v>181.44</v>
      </c>
      <c r="J26" s="142"/>
      <c r="K26" s="141">
        <v>261.12</v>
      </c>
      <c r="L26" s="142"/>
      <c r="M26" s="107">
        <v>242.28</v>
      </c>
      <c r="N26" s="150"/>
      <c r="O26" s="141">
        <v>224.88</v>
      </c>
      <c r="P26" s="142"/>
      <c r="Q26" s="141">
        <v>199.2</v>
      </c>
      <c r="R26" s="142"/>
      <c r="S26" s="141">
        <v>326.53999999999996</v>
      </c>
      <c r="T26" s="142"/>
      <c r="U26" s="141">
        <v>249.23999999999998</v>
      </c>
      <c r="V26" s="142"/>
      <c r="W26" s="141">
        <v>177.23999999999998</v>
      </c>
      <c r="X26" s="142"/>
      <c r="Y26" s="141">
        <v>217.45</v>
      </c>
      <c r="Z26" s="142"/>
      <c r="AA26" s="141">
        <v>240.02999999999997</v>
      </c>
      <c r="AB26" s="142"/>
      <c r="AC26" s="141">
        <v>195.71999999999997</v>
      </c>
      <c r="AD26" s="142"/>
      <c r="AE26" s="141">
        <v>251.23999999999998</v>
      </c>
      <c r="AF26" s="142"/>
      <c r="AG26" s="141">
        <v>249.73999999999998</v>
      </c>
      <c r="AH26" s="142"/>
      <c r="AI26" s="141">
        <v>330.24</v>
      </c>
      <c r="AJ26" s="142"/>
      <c r="AK26" s="141">
        <v>381.24</v>
      </c>
      <c r="AL26" s="142"/>
      <c r="AM26" s="141">
        <v>284.03999999999996</v>
      </c>
      <c r="AN26" s="142"/>
      <c r="AO26" s="141">
        <v>219.23999999999998</v>
      </c>
      <c r="AP26" s="142"/>
      <c r="AQ26" s="141">
        <v>211.07</v>
      </c>
      <c r="AR26" s="142"/>
      <c r="AS26" s="141">
        <v>357.13599999999997</v>
      </c>
      <c r="AT26" s="142"/>
    </row>
    <row r="27" spans="1:46" ht="14" thickBot="1" x14ac:dyDescent="0.4"/>
    <row r="28" spans="1:46" ht="20.5" thickBot="1" x14ac:dyDescent="0.4">
      <c r="B28" s="152" t="s">
        <v>78</v>
      </c>
      <c r="C28" s="208" t="s">
        <v>48</v>
      </c>
      <c r="D28" s="209"/>
      <c r="E28" s="208" t="s">
        <v>63</v>
      </c>
      <c r="F28" s="209"/>
      <c r="G28" s="208" t="s">
        <v>55</v>
      </c>
      <c r="H28" s="213"/>
      <c r="I28" s="208" t="s">
        <v>33</v>
      </c>
      <c r="J28" s="209"/>
      <c r="K28" s="208" t="s">
        <v>34</v>
      </c>
      <c r="L28" s="209"/>
      <c r="M28" s="208" t="s">
        <v>35</v>
      </c>
      <c r="N28" s="209"/>
      <c r="O28" s="208" t="s">
        <v>36</v>
      </c>
      <c r="P28" s="209"/>
      <c r="Q28" s="208" t="s">
        <v>37</v>
      </c>
      <c r="R28" s="209"/>
      <c r="S28" s="208" t="s">
        <v>38</v>
      </c>
      <c r="T28" s="209"/>
      <c r="U28" s="208" t="s">
        <v>49</v>
      </c>
      <c r="V28" s="209"/>
      <c r="W28" s="208" t="s">
        <v>65</v>
      </c>
      <c r="X28" s="209"/>
      <c r="Y28" s="208" t="s">
        <v>50</v>
      </c>
      <c r="Z28" s="209"/>
      <c r="AA28" s="208" t="s">
        <v>42</v>
      </c>
      <c r="AB28" s="209"/>
      <c r="AC28" s="208" t="s">
        <v>51</v>
      </c>
      <c r="AD28" s="209"/>
      <c r="AE28" s="193" t="s">
        <v>43</v>
      </c>
      <c r="AF28" s="194"/>
      <c r="AG28" s="208" t="s">
        <v>52</v>
      </c>
      <c r="AH28" s="209"/>
      <c r="AI28" s="217" t="s">
        <v>44</v>
      </c>
      <c r="AJ28" s="218"/>
      <c r="AK28" s="217" t="s">
        <v>45</v>
      </c>
      <c r="AL28" s="218"/>
      <c r="AM28" s="219" t="s">
        <v>46</v>
      </c>
      <c r="AN28" s="218"/>
      <c r="AO28" s="208" t="s">
        <v>57</v>
      </c>
      <c r="AP28" s="213"/>
      <c r="AQ28" s="217" t="s">
        <v>47</v>
      </c>
      <c r="AR28" s="218"/>
      <c r="AS28" s="217" t="s">
        <v>64</v>
      </c>
      <c r="AT28" s="218"/>
    </row>
    <row r="29" spans="1:46" ht="14" thickBot="1" x14ac:dyDescent="0.4">
      <c r="B29" s="90" t="s">
        <v>18</v>
      </c>
      <c r="C29" s="102" t="s">
        <v>56</v>
      </c>
      <c r="D29" s="102" t="s">
        <v>41</v>
      </c>
      <c r="E29" s="102" t="s">
        <v>56</v>
      </c>
      <c r="F29" s="102" t="s">
        <v>41</v>
      </c>
      <c r="G29" s="102" t="s">
        <v>56</v>
      </c>
      <c r="H29" s="102" t="s">
        <v>41</v>
      </c>
      <c r="I29" s="102" t="s">
        <v>56</v>
      </c>
      <c r="J29" s="102" t="s">
        <v>41</v>
      </c>
      <c r="K29" s="102" t="s">
        <v>56</v>
      </c>
      <c r="L29" s="102" t="s">
        <v>41</v>
      </c>
      <c r="M29" s="102" t="s">
        <v>56</v>
      </c>
      <c r="N29" s="102" t="s">
        <v>41</v>
      </c>
      <c r="O29" s="102" t="s">
        <v>56</v>
      </c>
      <c r="P29" s="102" t="s">
        <v>41</v>
      </c>
      <c r="Q29" s="102" t="s">
        <v>56</v>
      </c>
      <c r="R29" s="102" t="s">
        <v>41</v>
      </c>
      <c r="S29" s="102" t="s">
        <v>56</v>
      </c>
      <c r="T29" s="102" t="s">
        <v>41</v>
      </c>
      <c r="U29" s="102" t="s">
        <v>56</v>
      </c>
      <c r="V29" s="102" t="s">
        <v>41</v>
      </c>
      <c r="W29" s="102" t="s">
        <v>56</v>
      </c>
      <c r="X29" s="102" t="s">
        <v>41</v>
      </c>
      <c r="Y29" s="102" t="s">
        <v>56</v>
      </c>
      <c r="Z29" s="102" t="s">
        <v>41</v>
      </c>
      <c r="AA29" s="102" t="s">
        <v>56</v>
      </c>
      <c r="AB29" s="102" t="s">
        <v>41</v>
      </c>
      <c r="AC29" s="102" t="s">
        <v>56</v>
      </c>
      <c r="AD29" s="102" t="s">
        <v>41</v>
      </c>
      <c r="AE29" s="102" t="s">
        <v>56</v>
      </c>
      <c r="AF29" s="102" t="s">
        <v>41</v>
      </c>
      <c r="AG29" s="102" t="s">
        <v>56</v>
      </c>
      <c r="AH29" s="102" t="s">
        <v>41</v>
      </c>
      <c r="AI29" s="102" t="s">
        <v>56</v>
      </c>
      <c r="AJ29" s="102" t="s">
        <v>41</v>
      </c>
      <c r="AK29" s="102" t="s">
        <v>56</v>
      </c>
      <c r="AL29" s="102" t="s">
        <v>41</v>
      </c>
      <c r="AM29" s="102" t="s">
        <v>56</v>
      </c>
      <c r="AN29" s="102" t="s">
        <v>41</v>
      </c>
      <c r="AO29" s="102" t="s">
        <v>56</v>
      </c>
      <c r="AP29" s="102" t="s">
        <v>41</v>
      </c>
      <c r="AQ29" s="102" t="s">
        <v>56</v>
      </c>
      <c r="AR29" s="102" t="s">
        <v>41</v>
      </c>
      <c r="AS29" s="102" t="s">
        <v>56</v>
      </c>
      <c r="AT29" s="102" t="s">
        <v>41</v>
      </c>
    </row>
    <row r="30" spans="1:46" x14ac:dyDescent="0.35">
      <c r="B30" s="103" t="s">
        <v>20</v>
      </c>
      <c r="C30" s="104">
        <f>C25+ATRD!D5-ATRD!D10</f>
        <v>120.00000000000003</v>
      </c>
      <c r="D30" s="105">
        <f ca="1">($C$17-$C$30)/'Consommateurs types'!$D$5</f>
        <v>118.08103622211486</v>
      </c>
      <c r="E30" s="104">
        <f>E25+ATRD!F5-ATRD!F10</f>
        <v>185.04</v>
      </c>
      <c r="F30" s="105">
        <f ca="1">($D$17-$E$30)/'Consommateurs types'!$D$5</f>
        <v>72.499076950285612</v>
      </c>
      <c r="G30" s="104">
        <f>G25+ATRD!H5-ATRD!H10</f>
        <v>125.52</v>
      </c>
      <c r="H30" s="105">
        <f ca="1">($E$17-$G$30)/'Consommateurs types'!$D$5</f>
        <v>175.09533884411312</v>
      </c>
      <c r="I30" s="104">
        <f>I25+ATRD!J5-ATRD!J10</f>
        <v>48.36</v>
      </c>
      <c r="J30" s="105">
        <f ca="1">($F$17-$I$30)/'Consommateurs types'!$D$5</f>
        <v>168.60069126814426</v>
      </c>
      <c r="K30" s="104">
        <f>K25+ATRD!L5-ATRD!L10</f>
        <v>99.6</v>
      </c>
      <c r="L30" s="105">
        <f ca="1">($G$17-$K$30)/'Consommateurs types'!$D$5</f>
        <v>151.8622253951616</v>
      </c>
      <c r="M30" s="104">
        <f>M25+ATRD!N5-ATRD!N10</f>
        <v>102</v>
      </c>
      <c r="N30" s="105">
        <f ca="1">($H$17-$M$30)/'Consommateurs types'!$D$5</f>
        <v>119.4620705784891</v>
      </c>
      <c r="O30" s="104">
        <f>O25+ATRD!P5-ATRD!P10</f>
        <v>152.16</v>
      </c>
      <c r="P30" s="105">
        <f ca="1">($I$17-$O$30)/'Consommateurs types'!$D$5</f>
        <v>98.008277475040842</v>
      </c>
      <c r="Q30" s="104">
        <f>Q25+ATRD!R5-ATRD!R10</f>
        <v>99.119999999999976</v>
      </c>
      <c r="R30" s="105">
        <f ca="1">($J$17-$Q$30)/'Consommateurs types'!$D$5</f>
        <v>137.76396636589874</v>
      </c>
      <c r="S30" s="104">
        <f>S25+ATRD!T5-ATRD!T10</f>
        <v>98.84</v>
      </c>
      <c r="T30" s="105">
        <f ca="1">($K$17-$S$30)/'Consommateurs types'!$D$5</f>
        <v>146.34862527351208</v>
      </c>
      <c r="U30" s="104">
        <f>U25+ATRD!$V$5-ATRD!$V$10</f>
        <v>77.399999999999991</v>
      </c>
      <c r="V30" s="105">
        <f ca="1">($L$17-$U$30)/'Consommateurs types'!$D$5</f>
        <v>157.30405070444218</v>
      </c>
      <c r="W30" s="104">
        <f>W25+ATRD!$V$5-ATRD!$V$10</f>
        <v>62.44</v>
      </c>
      <c r="X30" s="105">
        <f ca="1">($M$17-$W$30)/'Consommateurs types'!$D$5</f>
        <v>167.95815948860289</v>
      </c>
      <c r="Y30" s="104">
        <f>Y25+ATRD!$V$5-ATRD!$V$10</f>
        <v>95.219999999999985</v>
      </c>
      <c r="Z30" s="105">
        <f ca="1">($N$17-$Y$30)/'Consommateurs types'!$D$5</f>
        <v>143.96661950060007</v>
      </c>
      <c r="AA30" s="104">
        <f>AA25+ATRD!$V$5-ATRD!$V$10</f>
        <v>87.74</v>
      </c>
      <c r="AB30" s="105">
        <f ca="1">($O$17-$AA$30)/'Consommateurs types'!$D$5</f>
        <v>149.29736305994246</v>
      </c>
      <c r="AC30" s="104">
        <f>AC25+ATRD!$V$5-ATRD!$V$10</f>
        <v>60.599999999999994</v>
      </c>
      <c r="AD30" s="105">
        <f ca="1">($P$17-$AC$30)/'Consommateurs types'!$D$5</f>
        <v>171.72584330662735</v>
      </c>
      <c r="AE30" s="104">
        <f>AE25+ATRD!$V$5-ATRD!$V$10</f>
        <v>92.439999999999984</v>
      </c>
      <c r="AF30" s="105">
        <f ca="1">($Q$17-$AE$30)/'Consommateurs types'!$D$5</f>
        <v>145.33139754354198</v>
      </c>
      <c r="AG30" s="104">
        <f>AG25+ATRD!$V$5-ATRD!$V$10</f>
        <v>79.939999999999984</v>
      </c>
      <c r="AH30" s="105">
        <f ca="1">($R$17-$AG$30)/'Consommateurs types'!$D$5</f>
        <v>155.32910986588945</v>
      </c>
      <c r="AI30" s="104">
        <f>AI25+ATRD!$V$5-ATRD!$V$10</f>
        <v>103.43999999999998</v>
      </c>
      <c r="AJ30" s="105">
        <f ca="1">($S$17-$AI$30)/'Consommateurs types'!$D$5</f>
        <v>141.74213661754067</v>
      </c>
      <c r="AK30" s="104">
        <f>AK25+ATRD!$V$5-ATRD!$V$10</f>
        <v>115.43999999999998</v>
      </c>
      <c r="AL30" s="105">
        <f ca="1">($T$17-$AK$30)/'Consommateurs types'!$D$5</f>
        <v>134.54686696332152</v>
      </c>
      <c r="AM30" s="104">
        <f>AM25+ATRD!$V$5-ATRD!$V$10</f>
        <v>92.64</v>
      </c>
      <c r="AN30" s="105">
        <f ca="1">($U$17-$AM$30)/'Consommateurs types'!$D$5</f>
        <v>145.80969548971925</v>
      </c>
      <c r="AO30" s="104">
        <f>AO25+ATRD!$V$5-ATRD!$V$10</f>
        <v>104.43999999999998</v>
      </c>
      <c r="AP30" s="105">
        <f ca="1">($V$17-$AO$30)/'Consommateurs types'!$D$5</f>
        <v>138.99143581516662</v>
      </c>
      <c r="AQ30" s="104">
        <f>AQ25+ATRD!$V$5-ATRD!$V$10</f>
        <v>72.689999999999984</v>
      </c>
      <c r="AR30" s="105">
        <f ca="1">($W$17-$AQ$30)/'Consommateurs types'!$D$5</f>
        <v>158.5080874641271</v>
      </c>
      <c r="AS30" s="104">
        <f>AS25+ATRD!$X$5-ATRD!$X$10</f>
        <v>202.51617600000003</v>
      </c>
      <c r="AT30" s="106">
        <f ca="1">($X$17-$AS$30)/'Consommateurs types'!$D$5</f>
        <v>96.648213088216593</v>
      </c>
    </row>
    <row r="31" spans="1:46" ht="14" thickBot="1" x14ac:dyDescent="0.4">
      <c r="B31" s="97" t="s">
        <v>17</v>
      </c>
      <c r="C31" s="107">
        <f>C26+ATRD!D6-ATRD!D11</f>
        <v>309.84000000000003</v>
      </c>
      <c r="D31" s="108">
        <f ca="1">($C$18-$C$31)/'Consommateurs types'!$D$6</f>
        <v>74.40197185374052</v>
      </c>
      <c r="E31" s="107">
        <f>E26+ATRD!F6-ATRD!F11</f>
        <v>296.64</v>
      </c>
      <c r="F31" s="108">
        <f ca="1">($D$18-$E$31)/'Consommateurs types'!$D$6</f>
        <v>75.558802593595345</v>
      </c>
      <c r="G31" s="107">
        <f>G26+ATRD!H6-ATRD!H11</f>
        <v>341.99999999999994</v>
      </c>
      <c r="H31" s="108">
        <f ca="1">($E$18-$G$31)/'Consommateurs types'!$D$6</f>
        <v>94.570446971011904</v>
      </c>
      <c r="I31" s="107">
        <f>I26+ATRD!J6-ATRD!J11</f>
        <v>194.64000000000004</v>
      </c>
      <c r="J31" s="108">
        <f ca="1">($F$18-$I$31)/'Consommateurs types'!$D$6</f>
        <v>83.55215609003929</v>
      </c>
      <c r="K31" s="107">
        <f>K26+ATRD!L6-ATRD!L11</f>
        <v>280.44000000000005</v>
      </c>
      <c r="L31" s="108">
        <f ca="1">($G$18-$K$31)/'Consommateurs types'!$D$6</f>
        <v>79.464423612718051</v>
      </c>
      <c r="M31" s="107">
        <f>M26+ATRD!N6-ATRD!N11</f>
        <v>247.79999999999998</v>
      </c>
      <c r="N31" s="108">
        <f ca="1">($H$18-$M$31)/'Consommateurs types'!$D$6</f>
        <v>74.931366616355106</v>
      </c>
      <c r="O31" s="107">
        <f>O26+ATRD!P6-ATRD!P11</f>
        <v>240</v>
      </c>
      <c r="P31" s="108">
        <f ca="1">($I$18-$O$31)/'Consommateurs types'!$D$6</f>
        <v>80.159392932144556</v>
      </c>
      <c r="Q31" s="107">
        <f>Q26+ATRD!R6-ATRD!R11</f>
        <v>214.79999999999998</v>
      </c>
      <c r="R31" s="108">
        <f ca="1">($J$18-$Q$31)/'Consommateurs types'!$D$6</f>
        <v>86.631482670316487</v>
      </c>
      <c r="S31" s="107">
        <f>S26+ATRD!T6-ATRD!T11</f>
        <v>342.02</v>
      </c>
      <c r="T31" s="108">
        <f ca="1">($K$18-$S$31)/'Consommateurs types'!$D$6</f>
        <v>76.045132343544054</v>
      </c>
      <c r="U31" s="107">
        <f>U26+ATRD!$V$6-ATRD!$V$11</f>
        <v>266.40000000000003</v>
      </c>
      <c r="V31" s="108">
        <f ca="1">($L$18-$U$31)/'Consommateurs types'!$D$6</f>
        <v>80.26837937454799</v>
      </c>
      <c r="W31" s="107">
        <f>W26+ATRD!$V$6-ATRD!$V$11</f>
        <v>194.40000000000003</v>
      </c>
      <c r="X31" s="108">
        <f ca="1">($M$18-$W$31)/'Consommateurs types'!$D$6</f>
        <v>86.453328598501571</v>
      </c>
      <c r="Y31" s="107">
        <f>Y26+ATRD!$V$6-ATRD!$V$11</f>
        <v>234.61</v>
      </c>
      <c r="Z31" s="108">
        <f ca="1">($N$18-$Y$31)/'Consommateurs types'!$D$6</f>
        <v>80.248235775163295</v>
      </c>
      <c r="AA31" s="107">
        <f>AA26+ATRD!$V$6-ATRD!$V$11</f>
        <v>257.19</v>
      </c>
      <c r="AB31" s="108">
        <f ca="1">($O$18-$AA$31)/'Consommateurs types'!$D$6</f>
        <v>79.544204337249141</v>
      </c>
      <c r="AC31" s="107">
        <f>AC26+ATRD!$V$6-ATRD!$V$11</f>
        <v>212.88</v>
      </c>
      <c r="AD31" s="108">
        <f ca="1">($P$18-$AC$31)/'Consommateurs types'!$D$6</f>
        <v>90.499058184710023</v>
      </c>
      <c r="AE31" s="107">
        <f>AE26+ATRD!$V$6-ATRD!$V$11</f>
        <v>268.40000000000003</v>
      </c>
      <c r="AF31" s="108">
        <f ca="1">($Q$18-$AE$31)/'Consommateurs types'!$D$6</f>
        <v>76.974282418999806</v>
      </c>
      <c r="AG31" s="107">
        <f>AG26+ATRD!$V$6-ATRD!$V$11</f>
        <v>266.90000000000003</v>
      </c>
      <c r="AH31" s="108">
        <f ca="1">($R$18-$AG$31)/'Consommateurs types'!$D$6</f>
        <v>80.106223734510706</v>
      </c>
      <c r="AI31" s="107">
        <f>AI26+ATRD!$V$6-ATRD!$V$11</f>
        <v>347.40000000000003</v>
      </c>
      <c r="AJ31" s="108">
        <f ca="1">($S$18-$AI$31)/'Consommateurs types'!$D$6</f>
        <v>78.957715979951715</v>
      </c>
      <c r="AK31" s="107">
        <f>AK26+ATRD!$V$6-ATRD!$V$11</f>
        <v>398.40000000000003</v>
      </c>
      <c r="AL31" s="108">
        <f ca="1">($T$18-$AK$31)/'Consommateurs types'!$D$6</f>
        <v>76.313465068653244</v>
      </c>
      <c r="AM31" s="107">
        <f>AM26+ATRD!$V$6-ATRD!$V$11</f>
        <v>301.2</v>
      </c>
      <c r="AN31" s="108">
        <f ca="1">($U$18-$AM$31)/'Consommateurs types'!$D$6</f>
        <v>75.506347134417169</v>
      </c>
      <c r="AO31" s="107">
        <f>AO26+ATRD!$V$6-ATRD!$V$11</f>
        <v>236.40000000000003</v>
      </c>
      <c r="AP31" s="108">
        <f ca="1">($V$18-$AO$31)/'Consommateurs types'!$D$6</f>
        <v>83.54601637191422</v>
      </c>
      <c r="AQ31" s="107">
        <f>AQ26+ATRD!$V$6-ATRD!$V$11</f>
        <v>228.23000000000002</v>
      </c>
      <c r="AR31" s="108">
        <f ca="1">($W$18-$AQ$31)/'Consommateurs types'!$D$6</f>
        <v>79.598272296928585</v>
      </c>
      <c r="AS31" s="107">
        <f>AS26+ATRD!$X$6-ATRD!$X$11</f>
        <v>367.28036799999995</v>
      </c>
      <c r="AT31" s="109">
        <f ca="1">($X$18-$AS$31)/'Consommateurs types'!$D$6</f>
        <v>82.397192909384813</v>
      </c>
    </row>
    <row r="32" spans="1:46" ht="14" thickBot="1" x14ac:dyDescent="0.4"/>
    <row r="33" spans="2:46" ht="20.5" thickBot="1" x14ac:dyDescent="0.4">
      <c r="B33" s="152" t="s">
        <v>79</v>
      </c>
      <c r="C33" s="208" t="s">
        <v>48</v>
      </c>
      <c r="D33" s="209"/>
      <c r="E33" s="208" t="s">
        <v>63</v>
      </c>
      <c r="F33" s="209"/>
      <c r="G33" s="208" t="s">
        <v>55</v>
      </c>
      <c r="H33" s="213"/>
      <c r="I33" s="208" t="s">
        <v>33</v>
      </c>
      <c r="J33" s="209"/>
      <c r="K33" s="208" t="s">
        <v>34</v>
      </c>
      <c r="L33" s="209"/>
      <c r="M33" s="208" t="s">
        <v>35</v>
      </c>
      <c r="N33" s="209"/>
      <c r="O33" s="208" t="s">
        <v>36</v>
      </c>
      <c r="P33" s="209"/>
      <c r="Q33" s="208" t="s">
        <v>37</v>
      </c>
      <c r="R33" s="209"/>
      <c r="S33" s="208" t="s">
        <v>38</v>
      </c>
      <c r="T33" s="209"/>
      <c r="U33" s="208" t="s">
        <v>49</v>
      </c>
      <c r="V33" s="209"/>
      <c r="W33" s="208" t="s">
        <v>65</v>
      </c>
      <c r="X33" s="209"/>
      <c r="Y33" s="208" t="s">
        <v>50</v>
      </c>
      <c r="Z33" s="209"/>
      <c r="AA33" s="208" t="s">
        <v>42</v>
      </c>
      <c r="AB33" s="209"/>
      <c r="AC33" s="208" t="s">
        <v>51</v>
      </c>
      <c r="AD33" s="209"/>
      <c r="AE33" s="193" t="s">
        <v>43</v>
      </c>
      <c r="AF33" s="194"/>
      <c r="AG33" s="208" t="s">
        <v>52</v>
      </c>
      <c r="AH33" s="209"/>
      <c r="AI33" s="217" t="s">
        <v>44</v>
      </c>
      <c r="AJ33" s="218"/>
      <c r="AK33" s="217" t="s">
        <v>45</v>
      </c>
      <c r="AL33" s="218"/>
      <c r="AM33" s="219" t="s">
        <v>46</v>
      </c>
      <c r="AN33" s="218"/>
      <c r="AO33" s="208" t="s">
        <v>57</v>
      </c>
      <c r="AP33" s="213"/>
      <c r="AQ33" s="217" t="s">
        <v>47</v>
      </c>
      <c r="AR33" s="218"/>
      <c r="AS33" s="217" t="s">
        <v>64</v>
      </c>
      <c r="AT33" s="218"/>
    </row>
    <row r="34" spans="2:46" ht="14" thickBot="1" x14ac:dyDescent="0.4">
      <c r="B34" s="90" t="s">
        <v>18</v>
      </c>
      <c r="C34" s="102" t="s">
        <v>56</v>
      </c>
      <c r="D34" s="102" t="s">
        <v>41</v>
      </c>
      <c r="E34" s="102" t="s">
        <v>56</v>
      </c>
      <c r="F34" s="102" t="s">
        <v>41</v>
      </c>
      <c r="G34" s="102" t="s">
        <v>56</v>
      </c>
      <c r="H34" s="102" t="s">
        <v>41</v>
      </c>
      <c r="I34" s="102" t="s">
        <v>56</v>
      </c>
      <c r="J34" s="102" t="s">
        <v>41</v>
      </c>
      <c r="K34" s="102" t="s">
        <v>56</v>
      </c>
      <c r="L34" s="102" t="s">
        <v>41</v>
      </c>
      <c r="M34" s="102" t="s">
        <v>56</v>
      </c>
      <c r="N34" s="102" t="s">
        <v>41</v>
      </c>
      <c r="O34" s="102" t="s">
        <v>56</v>
      </c>
      <c r="P34" s="102" t="s">
        <v>41</v>
      </c>
      <c r="Q34" s="102" t="s">
        <v>56</v>
      </c>
      <c r="R34" s="102" t="s">
        <v>41</v>
      </c>
      <c r="S34" s="102" t="s">
        <v>56</v>
      </c>
      <c r="T34" s="102" t="s">
        <v>41</v>
      </c>
      <c r="U34" s="102" t="s">
        <v>56</v>
      </c>
      <c r="V34" s="102" t="s">
        <v>41</v>
      </c>
      <c r="W34" s="102" t="s">
        <v>56</v>
      </c>
      <c r="X34" s="102" t="s">
        <v>41</v>
      </c>
      <c r="Y34" s="102" t="s">
        <v>56</v>
      </c>
      <c r="Z34" s="102" t="s">
        <v>41</v>
      </c>
      <c r="AA34" s="102" t="s">
        <v>56</v>
      </c>
      <c r="AB34" s="102" t="s">
        <v>41</v>
      </c>
      <c r="AC34" s="102" t="s">
        <v>56</v>
      </c>
      <c r="AD34" s="102" t="s">
        <v>41</v>
      </c>
      <c r="AE34" s="102" t="s">
        <v>56</v>
      </c>
      <c r="AF34" s="102" t="s">
        <v>41</v>
      </c>
      <c r="AG34" s="102" t="s">
        <v>56</v>
      </c>
      <c r="AH34" s="102" t="s">
        <v>41</v>
      </c>
      <c r="AI34" s="102" t="s">
        <v>56</v>
      </c>
      <c r="AJ34" s="102" t="s">
        <v>41</v>
      </c>
      <c r="AK34" s="102" t="s">
        <v>56</v>
      </c>
      <c r="AL34" s="102" t="s">
        <v>41</v>
      </c>
      <c r="AM34" s="102" t="s">
        <v>56</v>
      </c>
      <c r="AN34" s="102" t="s">
        <v>41</v>
      </c>
      <c r="AO34" s="102" t="s">
        <v>56</v>
      </c>
      <c r="AP34" s="102" t="s">
        <v>41</v>
      </c>
      <c r="AQ34" s="102" t="s">
        <v>56</v>
      </c>
      <c r="AR34" s="102" t="s">
        <v>41</v>
      </c>
      <c r="AS34" s="102" t="s">
        <v>56</v>
      </c>
      <c r="AT34" s="102" t="s">
        <v>41</v>
      </c>
    </row>
    <row r="35" spans="2:46" x14ac:dyDescent="0.35">
      <c r="B35" s="103" t="s">
        <v>20</v>
      </c>
      <c r="C35" s="105">
        <f>ATRD!D5+'Coûts commerciaux'!$C10</f>
        <v>145.02406554621848</v>
      </c>
      <c r="D35" s="105">
        <f>ATRD!E5+HLOOKUP(C$33,'Transport &amp; stockage'!$C$5:$X$7,2,FALSE)+'Coûts commerciaux'!$D10+'Coûts commerciaux'!$D5+'Coûts commerciaux'!$E5+'Coûts commerciaux'!$F5+'Coûts commerciaux'!$G5+'Coûts d''approvisionnement'!$E$2</f>
        <v>100.82305998334351</v>
      </c>
      <c r="E35" s="105">
        <f>ATRD!F5+'Coûts commerciaux'!$C10</f>
        <v>144.66406554621847</v>
      </c>
      <c r="F35" s="105">
        <f>ATRD!G5+HLOOKUP(E$33,'Transport &amp; stockage'!$C$5:$X$7,2,FALSE)+'Coûts commerciaux'!$D10+'Coûts commerciaux'!$D5+'Coûts commerciaux'!$E5+'Coûts commerciaux'!$F5+'Coûts commerciaux'!$G5+'Coûts d''approvisionnement'!$E$2</f>
        <v>100.3445489873763</v>
      </c>
      <c r="G35" s="105">
        <f>ATRD!H5+'Coûts commerciaux'!$C10</f>
        <v>180.78406554621847</v>
      </c>
      <c r="H35" s="105">
        <f>ATRD!I5+HLOOKUP(G$33,'Transport &amp; stockage'!$C$5:$X$7,2,FALSE)+'Coûts commerciaux'!$D10+'Coûts commerciaux'!$D5+'Coûts commerciaux'!$E5+'Coûts commerciaux'!$F5+'Coûts commerciaux'!$G5+'Coûts d''approvisionnement'!$E$2</f>
        <v>136.98219019154863</v>
      </c>
      <c r="I35" s="105">
        <f>ATRD!J5+'Coûts commerciaux'!$C10</f>
        <v>146.10406554621849</v>
      </c>
      <c r="J35" s="105">
        <f>ATRD!K5+HLOOKUP(I$33,'Transport &amp; stockage'!$C$5:$X$7,2,FALSE)+'Coûts commerciaux'!$D10+'Coûts commerciaux'!$D5+'Coûts commerciaux'!$E5+'Coûts commerciaux'!$F5+'Coûts commerciaux'!$G5+'Coûts d''approvisionnement'!$E$2</f>
        <v>101.19099089144187</v>
      </c>
      <c r="K35" s="105">
        <f>ATRD!L5+'Coûts commerciaux'!$C10</f>
        <v>158.34406554621847</v>
      </c>
      <c r="L35" s="105">
        <f>ATRD!M5+HLOOKUP(K$33,'Transport &amp; stockage'!$C$5:$X$7,2,FALSE)+'Coûts commerciaux'!$D10+'Coûts commerciaux'!$D5+'Coûts commerciaux'!$E5+'Coûts commerciaux'!$F5+'Coûts commerciaux'!$G5+'Coûts d''approvisionnement'!$E$2</f>
        <v>111.34907674259715</v>
      </c>
      <c r="M35" s="105">
        <f>ATRD!N5+'Coûts commerciaux'!$C10</f>
        <v>138.90406554621848</v>
      </c>
      <c r="N35" s="105">
        <f>ATRD!O5+HLOOKUP(M$33,'Transport &amp; stockage'!$C$5:$X$7,2,FALSE)+'Coûts commerciaux'!$D10+'Coûts commerciaux'!$D5+'Coûts commerciaux'!$E5+'Coûts commerciaux'!$F5+'Coûts commerciaux'!$G5+'Coûts d''approvisionnement'!$E$2</f>
        <v>94.010990891441878</v>
      </c>
      <c r="O35" s="105">
        <f>ATRD!P5+'Coûts commerciaux'!$C10</f>
        <v>146.70406554621849</v>
      </c>
      <c r="P35" s="105">
        <f>ATRD!Q5+HLOOKUP(O$33,'Transport &amp; stockage'!$C$5:$X$7,2,FALSE)+'Coûts commerciaux'!$D10+'Coûts commerciaux'!$D5+'Coûts commerciaux'!$E5+'Coûts commerciaux'!$F5+'Coûts commerciaux'!$G5+'Coûts d''approvisionnement'!$E$2</f>
        <v>101.77099089144187</v>
      </c>
      <c r="Q35" s="105">
        <f>ATRD!R5+'Coûts commerciaux'!$C10</f>
        <v>147.54406554621849</v>
      </c>
      <c r="R35" s="105">
        <f>ATRD!S5+HLOOKUP(Q$33,'Transport &amp; stockage'!$C$5:$X$7,2,FALSE)+'Coûts commerciaux'!$D10+'Coûts commerciaux'!$D5+'Coûts commerciaux'!$E5+'Coûts commerciaux'!$F5+'Coûts commerciaux'!$G5+'Coûts d''approvisionnement'!$E$2</f>
        <v>104.3680590926446</v>
      </c>
      <c r="S35" s="105">
        <f>ATRD!T5+'Coûts commerciaux'!$C10</f>
        <v>153.42406554621849</v>
      </c>
      <c r="T35" s="105">
        <f>ATRD!U5+HLOOKUP(S$33,'Transport &amp; stockage'!$C$5:$X$7,2,FALSE)+'Coûts commerciaux'!$D10+'Coûts commerciaux'!$D5+'Coûts commerciaux'!$E5+'Coûts commerciaux'!$F5+'Coûts commerciaux'!$G5+'Coûts d''approvisionnement'!$E$2</f>
        <v>108.70444213818899</v>
      </c>
      <c r="U35" s="105">
        <f>ATRD!$V5+'Coûts commerciaux'!$C10</f>
        <v>151.26406554621849</v>
      </c>
      <c r="V35" s="105">
        <f>ATRD!$W5+HLOOKUP(U$33,'Transport &amp; stockage'!$C$5:$X$7,2,FALSE)+'Coûts commerciaux'!$D10+'Coûts commerciaux'!$D5+'Coûts commerciaux'!$E5+'Coûts commerciaux'!$F5+'Coûts commerciaux'!$G5+'Coûts d''approvisionnement'!$E$2</f>
        <v>106.36331584498117</v>
      </c>
      <c r="W35" s="105">
        <f>ATRD!$V5+'Coûts commerciaux'!$C10</f>
        <v>151.26406554621849</v>
      </c>
      <c r="X35" s="105">
        <f>ATRD!$W5+HLOOKUP(W$33,'Transport &amp; stockage'!$C$5:$X$7,2,FALSE)+'Coûts commerciaux'!$D10+'Coûts commerciaux'!$D5+'Coûts commerciaux'!$E5+'Coûts commerciaux'!$F5+'Coûts commerciaux'!$G5+'Coûts d''approvisionnement'!$E$2</f>
        <v>106.70018324983154</v>
      </c>
      <c r="Y35" s="105">
        <f>ATRD!$V5+'Coûts commerciaux'!$C10</f>
        <v>151.26406554621849</v>
      </c>
      <c r="Z35" s="105">
        <f>ATRD!$W5+HLOOKUP(Y$33,'Transport &amp; stockage'!$C$5:$X$7,2,FALSE)+'Coûts commerciaux'!$D10+'Coûts commerciaux'!$D5+'Coûts commerciaux'!$E5+'Coûts commerciaux'!$F5+'Coûts commerciaux'!$G5+'Coûts d''approvisionnement'!$E$2</f>
        <v>105.31553981355282</v>
      </c>
      <c r="AA35" s="105">
        <f>ATRD!$V5+'Coûts commerciaux'!$C10</f>
        <v>151.26406554621849</v>
      </c>
      <c r="AB35" s="105">
        <f>ATRD!$W5+HLOOKUP(AA$33,'Transport &amp; stockage'!$C$5:$X$7,2,FALSE)+'Coûts commerciaux'!$D10+'Coûts commerciaux'!$D5+'Coûts commerciaux'!$E5+'Coûts commerciaux'!$F5+'Coûts commerciaux'!$G5+'Coûts d''approvisionnement'!$E$2</f>
        <v>105.48766268324006</v>
      </c>
      <c r="AC35" s="105">
        <f>ATRD!$V5+'Coûts commerciaux'!$C10</f>
        <v>151.26406554621849</v>
      </c>
      <c r="AD35" s="105">
        <f>ATRD!$W5+HLOOKUP(AC$33,'Transport &amp; stockage'!$C$5:$X$7,2,FALSE)+'Coûts commerciaux'!$D10+'Coûts commerciaux'!$D5+'Coûts commerciaux'!$E5+'Coûts commerciaux'!$F5+'Coûts commerciaux'!$G5+'Coûts d''approvisionnement'!$E$2</f>
        <v>109.19890155061459</v>
      </c>
      <c r="AE35" s="105">
        <f>ATRD!$V5+'Coûts commerciaux'!$C10</f>
        <v>151.26406554621849</v>
      </c>
      <c r="AF35" s="105">
        <f>ATRD!$W5+HLOOKUP(AE$33,'Transport &amp; stockage'!$C$5:$X$7,2,FALSE)+'Coûts commerciaux'!$D10+'Coûts commerciaux'!$D5+'Coûts commerciaux'!$E5+'Coûts commerciaux'!$F5+'Coûts commerciaux'!$G5+'Coûts d''approvisionnement'!$E$2</f>
        <v>104.76307647718443</v>
      </c>
      <c r="AG35" s="105">
        <f>ATRD!$V5+'Coûts commerciaux'!$C10</f>
        <v>151.26406554621849</v>
      </c>
      <c r="AH35" s="105">
        <f>ATRD!$W5+HLOOKUP(AG$33,'Transport &amp; stockage'!$C$5:$X$7,2,FALSE)+'Coûts commerciaux'!$D10+'Coûts commerciaux'!$D5+'Coûts commerciaux'!$E5+'Coûts commerciaux'!$F5+'Coûts commerciaux'!$G5+'Coûts d''approvisionnement'!$E$2</f>
        <v>106.14009914435948</v>
      </c>
      <c r="AI35" s="105">
        <f>ATRD!$V5+'Coûts commerciaux'!$C10</f>
        <v>151.26406554621849</v>
      </c>
      <c r="AJ35" s="105">
        <f>ATRD!$W5+HLOOKUP(AI$33,'Transport &amp; stockage'!$C$5:$X$7,2,FALSE)+'Coûts commerciaux'!$D10+'Coûts commerciaux'!$D5+'Coûts commerciaux'!$E5+'Coûts commerciaux'!$F5+'Coûts commerciaux'!$G5+'Coûts d''approvisionnement'!$E$2</f>
        <v>108.7600224477348</v>
      </c>
      <c r="AK35" s="105">
        <f>ATRD!$V5+'Coûts commerciaux'!$C10</f>
        <v>151.26406554621849</v>
      </c>
      <c r="AL35" s="105">
        <f>ATRD!$W5+HLOOKUP(AK$33,'Transport &amp; stockage'!$C$5:$X$7,2,FALSE)+'Coûts commerciaux'!$D10+'Coûts commerciaux'!$D5+'Coûts commerciaux'!$E5+'Coûts commerciaux'!$F5+'Coûts commerciaux'!$G5+'Coûts d''approvisionnement'!$E$2</f>
        <v>109.84061486248117</v>
      </c>
      <c r="AM35" s="105">
        <f>ATRD!$V5+'Coûts commerciaux'!$C10</f>
        <v>151.26406554621849</v>
      </c>
      <c r="AN35" s="105">
        <f>ATRD!$W5+HLOOKUP(AM$33,'Transport &amp; stockage'!$C$5:$X$7,2,FALSE)+'Coûts commerciaux'!$D10+'Coûts commerciaux'!$D5+'Coûts commerciaux'!$E5+'Coûts commerciaux'!$F5+'Coûts commerciaux'!$G5+'Coûts d''approvisionnement'!$E$2</f>
        <v>105.37930545784442</v>
      </c>
      <c r="AO35" s="105">
        <f>ATRD!$V5+'Coûts commerciaux'!$C10</f>
        <v>151.26406554621849</v>
      </c>
      <c r="AP35" s="105">
        <f>ATRD!$W5+HLOOKUP(AO$33,'Transport &amp; stockage'!$C$5:$X$7,2,FALSE)+'Coûts commerciaux'!$D10+'Coûts commerciaux'!$D5+'Coûts commerciaux'!$E5+'Coûts commerciaux'!$F5+'Coûts commerciaux'!$G5+'Coûts d''approvisionnement'!$E$2</f>
        <v>106.69897681777459</v>
      </c>
      <c r="AQ35" s="105">
        <f>ATRD!$V5+'Coûts commerciaux'!$C10</f>
        <v>151.26406554621849</v>
      </c>
      <c r="AR35" s="105">
        <f>ATRD!$W5+HLOOKUP(AQ$33,'Transport &amp; stockage'!$C$5:$X$7,2,FALSE)+'Coûts commerciaux'!$D10+'Coûts commerciaux'!$D5+'Coûts commerciaux'!$E5+'Coûts commerciaux'!$F5+'Coûts commerciaux'!$G5+'Coûts d''approvisionnement'!$E$2</f>
        <v>104.31907674259713</v>
      </c>
      <c r="AS35" s="105">
        <f>ATRD!$X5+'Coûts commerciaux'!$C10</f>
        <v>166.18824154621848</v>
      </c>
      <c r="AT35" s="105">
        <f>ATRD!$Y5+HLOOKUP(AS$33,'Transport &amp; stockage'!$C$5:$X$7,2,FALSE)+'Coûts commerciaux'!$D10+'Coûts commerciaux'!$D5+'Coûts commerciaux'!$E5+'Coûts commerciaux'!$F5+'Coûts commerciaux'!$G5+'Coûts d''approvisionnement'!$E$2</f>
        <v>121.7019609873763</v>
      </c>
    </row>
    <row r="36" spans="2:46" ht="14" thickBot="1" x14ac:dyDescent="0.4">
      <c r="B36" s="97" t="s">
        <v>17</v>
      </c>
      <c r="C36" s="108">
        <f>ATRD!D6+'Coûts commerciaux'!$C11</f>
        <v>260.70406554621849</v>
      </c>
      <c r="D36" s="108">
        <f>ATRD!E6+HLOOKUP(C$33,'Transport &amp; stockage'!$C$5:$X$7,3,FALSE)+'Coûts commerciaux'!$D11+'Coûts commerciaux'!$D6+'Coûts commerciaux'!$E6+'Coûts commerciaux'!$F6+'Coûts commerciaux'!$G6+'Coûts d''approvisionnement'!$E$2</f>
        <v>78.442755937110718</v>
      </c>
      <c r="E36" s="108">
        <f>ATRD!F6+'Coûts commerciaux'!$C11</f>
        <v>259.14406554621848</v>
      </c>
      <c r="F36" s="108">
        <f>ATRD!G6+HLOOKUP(E$33,'Transport &amp; stockage'!$C$5:$X$7,3,FALSE)+'Coûts commerciaux'!$D11+'Coûts commerciaux'!$D6+'Coûts commerciaux'!$E6+'Coûts commerciaux'!$F6+'Coûts commerciaux'!$G6+'Coûts d''approvisionnement'!$E$2</f>
        <v>78.642349834860255</v>
      </c>
      <c r="G36" s="108">
        <f>ATRD!H6+'Coûts commerciaux'!$C11</f>
        <v>400.26406554621849</v>
      </c>
      <c r="H36" s="108">
        <f>ATRD!I6+HLOOKUP(G$33,'Transport &amp; stockage'!$C$5:$X$7,3,FALSE)+'Coûts commerciaux'!$D11+'Coûts commerciaux'!$D6+'Coûts commerciaux'!$E6+'Coûts commerciaux'!$F6+'Coûts commerciaux'!$G6+'Coûts d''approvisionnement'!$E$2</f>
        <v>89.778994212276842</v>
      </c>
      <c r="I36" s="108">
        <f>ATRD!J6+'Coûts commerciaux'!$C11</f>
        <v>264.78406554621853</v>
      </c>
      <c r="J36" s="108">
        <f>ATRD!K6+HLOOKUP(I$33,'Transport &amp; stockage'!$C$5:$X$7,3,FALSE)+'Coûts commerciaux'!$D11+'Coûts commerciaux'!$D6+'Coûts commerciaux'!$E6+'Coûts commerciaux'!$F6+'Coûts commerciaux'!$G6+'Coûts d''approvisionnement'!$E$2</f>
        <v>77.783729647093708</v>
      </c>
      <c r="K36" s="108">
        <f>ATRD!L6+'Coûts commerciaux'!$C11</f>
        <v>312.66406554621847</v>
      </c>
      <c r="L36" s="108">
        <f>ATRD!M6+HLOOKUP(K$33,'Transport &amp; stockage'!$C$5:$X$7,3,FALSE)+'Coûts commerciaux'!$D11+'Coûts commerciaux'!$D6+'Coûts commerciaux'!$E6+'Coûts commerciaux'!$F6+'Coûts commerciaux'!$G6+'Coûts d''approvisionnement'!$E$2</f>
        <v>76.814418222404043</v>
      </c>
      <c r="M36" s="108">
        <f>ATRD!N6+'Coûts commerciaux'!$C11</f>
        <v>236.58406554621848</v>
      </c>
      <c r="N36" s="108">
        <f>ATRD!O6+HLOOKUP(M$33,'Transport &amp; stockage'!$C$5:$X$7,3,FALSE)+'Coûts commerciaux'!$D11+'Coûts commerciaux'!$D6+'Coûts commerciaux'!$E6+'Coûts commerciaux'!$F6+'Coûts commerciaux'!$G6+'Coûts d''approvisionnement'!$E$2</f>
        <v>75.853729647093701</v>
      </c>
      <c r="O36" s="108">
        <f>ATRD!P6+'Coûts commerciaux'!$C11</f>
        <v>267.0640655462185</v>
      </c>
      <c r="P36" s="108">
        <f>ATRD!Q6+HLOOKUP(O$33,'Transport &amp; stockage'!$C$5:$X$7,3,FALSE)+'Coûts commerciaux'!$D11+'Coûts commerciaux'!$D6+'Coûts commerciaux'!$E6+'Coûts commerciaux'!$F6+'Coûts commerciaux'!$G6+'Coûts d''approvisionnement'!$E$2</f>
        <v>77.933729647093713</v>
      </c>
      <c r="Q36" s="108">
        <f>ATRD!R6+'Coûts commerciaux'!$C11</f>
        <v>270.66406554621847</v>
      </c>
      <c r="R36" s="108">
        <f>ATRD!S6+HLOOKUP(Q$33,'Transport &amp; stockage'!$C$5:$X$7,3,FALSE)+'Coûts commerciaux'!$D11+'Coûts commerciaux'!$D6+'Coûts commerciaux'!$E6+'Coûts commerciaux'!$F6+'Coûts commerciaux'!$G6+'Coûts d''approvisionnement'!$E$2</f>
        <v>82.037398332634055</v>
      </c>
      <c r="S36" s="108">
        <f>ATRD!T6+'Coûts commerciaux'!$C11</f>
        <v>293.46406554621848</v>
      </c>
      <c r="T36" s="108">
        <f>ATRD!U6+HLOOKUP(S$33,'Transport &amp; stockage'!$C$5:$X$7,3,FALSE)+'Coûts commerciaux'!$D11+'Coûts commerciaux'!$D6+'Coûts commerciaux'!$E6+'Coûts commerciaux'!$F6+'Coûts commerciaux'!$G6+'Coûts d''approvisionnement'!$E$2</f>
        <v>80.038219058493183</v>
      </c>
      <c r="U36" s="108">
        <f>ATRD!$V6+'Coûts commerciaux'!$C11</f>
        <v>285.0640655462185</v>
      </c>
      <c r="V36" s="108">
        <f>ATRD!$W6+HLOOKUP(U$33,'Transport &amp; stockage'!$C$5:$X$7,3,FALSE)+'Coûts commerciaux'!$D11+'Coûts commerciaux'!$D6+'Coûts commerciaux'!$E6+'Coûts commerciaux'!$F6+'Coûts commerciaux'!$G6+'Coûts d''approvisionnement'!$E$2</f>
        <v>78.733505563181339</v>
      </c>
      <c r="W36" s="108">
        <f>ATRD!$V6+'Coûts commerciaux'!$C11</f>
        <v>285.0640655462185</v>
      </c>
      <c r="X36" s="108">
        <f>ATRD!$W6+HLOOKUP(W$33,'Transport &amp; stockage'!$C$5:$X$7,3,FALSE)+'Coûts commerciaux'!$D11+'Coûts commerciaux'!$D6+'Coûts commerciaux'!$E6+'Coûts commerciaux'!$F6+'Coûts commerciaux'!$G6+'Coûts d''approvisionnement'!$E$2</f>
        <v>78.997402155555989</v>
      </c>
      <c r="Y36" s="108">
        <f>ATRD!$V6+'Coûts commerciaux'!$C11</f>
        <v>285.0640655462185</v>
      </c>
      <c r="Z36" s="108">
        <f>ATRD!$W6+HLOOKUP(Y$33,'Transport &amp; stockage'!$C$5:$X$7,3,FALSE)+'Coûts commerciaux'!$D11+'Coûts commerciaux'!$D6+'Coûts commerciaux'!$E6+'Coûts commerciaux'!$F6+'Coûts commerciaux'!$G6+'Coûts d''approvisionnement'!$E$2</f>
        <v>76.099052753270342</v>
      </c>
      <c r="AA36" s="108">
        <f>ATRD!$V6+'Coûts commerciaux'!$C11</f>
        <v>285.0640655462185</v>
      </c>
      <c r="AB36" s="108">
        <f>ATRD!$W6+HLOOKUP(AA$33,'Transport &amp; stockage'!$C$5:$X$7,3,FALSE)+'Coûts commerciaux'!$D11+'Coûts commerciaux'!$D6+'Coûts commerciaux'!$E6+'Coûts commerciaux'!$F6+'Coûts commerciaux'!$G6+'Coûts d''approvisionnement'!$E$2</f>
        <v>77.251929210093039</v>
      </c>
      <c r="AC36" s="108">
        <f>ATRD!$V6+'Coûts commerciaux'!$C11</f>
        <v>285.0640655462185</v>
      </c>
      <c r="AD36" s="108">
        <f>ATRD!$W6+HLOOKUP(AC$33,'Transport &amp; stockage'!$C$5:$X$7,3,FALSE)+'Coûts commerciaux'!$D11+'Coûts commerciaux'!$D6+'Coûts commerciaux'!$E6+'Coûts commerciaux'!$F6+'Coûts commerciaux'!$G6+'Coûts d''approvisionnement'!$E$2</f>
        <v>84.562868583869687</v>
      </c>
      <c r="AE36" s="108">
        <f>ATRD!$V6+'Coûts commerciaux'!$C11</f>
        <v>285.0640655462185</v>
      </c>
      <c r="AF36" s="108">
        <f>ATRD!$W6+HLOOKUP(AE$33,'Transport &amp; stockage'!$C$5:$X$7,3,FALSE)+'Coûts commerciaux'!$D11+'Coûts commerciaux'!$D6+'Coûts commerciaux'!$E6+'Coûts commerciaux'!$F6+'Coûts commerciaux'!$G6+'Coûts d''approvisionnement'!$E$2</f>
        <v>75.603882291843689</v>
      </c>
      <c r="AG36" s="108">
        <f>ATRD!$V6+'Coûts commerciaux'!$C11</f>
        <v>285.0640655462185</v>
      </c>
      <c r="AH36" s="108">
        <f>ATRD!$W6+HLOOKUP(AG$33,'Transport &amp; stockage'!$C$5:$X$7,3,FALSE)+'Coûts commerciaux'!$D11+'Coûts commerciaux'!$D6+'Coûts commerciaux'!$E6+'Coûts commerciaux'!$F6+'Coûts commerciaux'!$G6+'Coûts d''approvisionnement'!$E$2</f>
        <v>78.612468344196685</v>
      </c>
      <c r="AI36" s="108">
        <f>ATRD!$V6+'Coûts commerciaux'!$C11</f>
        <v>285.0640655462185</v>
      </c>
      <c r="AJ36" s="108">
        <f>ATRD!$W6+HLOOKUP(AI$33,'Transport &amp; stockage'!$C$5:$X$7,3,FALSE)+'Coûts commerciaux'!$D11+'Coûts commerciaux'!$D6+'Coûts commerciaux'!$E6+'Coûts commerciaux'!$F6+'Coûts commerciaux'!$G6+'Coûts d''approvisionnement'!$E$2</f>
        <v>84.084026379111378</v>
      </c>
      <c r="AK36" s="108">
        <f>ATRD!$V6+'Coûts commerciaux'!$C11</f>
        <v>285.0640655462185</v>
      </c>
      <c r="AL36" s="108">
        <f>ATRD!$W6+HLOOKUP(AK$33,'Transport &amp; stockage'!$C$5:$X$7,3,FALSE)+'Coûts commerciaux'!$D11+'Coûts commerciaux'!$D6+'Coûts commerciaux'!$E6+'Coûts commerciaux'!$F6+'Coûts commerciaux'!$G6+'Coûts d''approvisionnement'!$E$2</f>
        <v>85.633854415181332</v>
      </c>
      <c r="AM36" s="108">
        <f>ATRD!$V6+'Coûts commerciaux'!$C11</f>
        <v>285.0640655462185</v>
      </c>
      <c r="AN36" s="108">
        <f>ATRD!$W6+HLOOKUP(AM$33,'Transport &amp; stockage'!$C$5:$X$7,3,FALSE)+'Coûts commerciaux'!$D11+'Coûts commerciaux'!$D6+'Coûts commerciaux'!$E6+'Coûts commerciaux'!$F6+'Coûts commerciaux'!$G6+'Coûts d''approvisionnement'!$E$2</f>
        <v>76.833315428313682</v>
      </c>
      <c r="AO36" s="108">
        <f>ATRD!$V6+'Coûts commerciaux'!$C11</f>
        <v>285.0640655462185</v>
      </c>
      <c r="AP36" s="108">
        <f>ATRD!$W6+HLOOKUP(AO$33,'Transport &amp; stockage'!$C$5:$X$7,3,FALSE)+'Coûts commerciaux'!$D11+'Coûts commerciaux'!$D6+'Coûts commerciaux'!$E6+'Coûts commerciaux'!$F6+'Coûts commerciaux'!$G6+'Coûts d''approvisionnement'!$E$2</f>
        <v>79.544037297389693</v>
      </c>
      <c r="AQ36" s="108">
        <f>ATRD!$V6+'Coûts commerciaux'!$C11</f>
        <v>285.0640655462185</v>
      </c>
      <c r="AR36" s="108">
        <f>ATRD!$W6+HLOOKUP(AQ$33,'Transport &amp; stockage'!$C$5:$X$7,3,FALSE)+'Coûts commerciaux'!$D11+'Coûts commerciaux'!$D6+'Coûts commerciaux'!$E6+'Coûts commerciaux'!$F6+'Coûts commerciaux'!$G6+'Coûts d''approvisionnement'!$E$2</f>
        <v>74.924418222404029</v>
      </c>
      <c r="AS36" s="108">
        <f>ATRD!$X6+'Coûts commerciaux'!$C11</f>
        <v>343.13643354621848</v>
      </c>
      <c r="AT36" s="108">
        <f>ATRD!$Y6+HLOOKUP(AS$33,'Transport &amp; stockage'!$C$5:$X$7,3,FALSE)+'Coûts commerciaux'!$D11+'Coûts commerciaux'!$D6+'Coûts commerciaux'!$E6+'Coûts commerciaux'!$F6+'Coûts commerciaux'!$G6+'Coûts d''approvisionnement'!$E$2</f>
        <v>84.382713834860255</v>
      </c>
    </row>
    <row r="38" spans="2:46" x14ac:dyDescent="0.35"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</row>
    <row r="39" spans="2:46" x14ac:dyDescent="0.35"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</row>
  </sheetData>
  <mergeCells count="114">
    <mergeCell ref="AI33:AJ33"/>
    <mergeCell ref="AK33:AL33"/>
    <mergeCell ref="AM4:AN4"/>
    <mergeCell ref="AO4:AP4"/>
    <mergeCell ref="AQ4:AR4"/>
    <mergeCell ref="AS4:AT4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AM33:AN33"/>
    <mergeCell ref="AO33:AP33"/>
    <mergeCell ref="AQ33:AR33"/>
    <mergeCell ref="AS33:AT33"/>
    <mergeCell ref="U33:V33"/>
    <mergeCell ref="W33:X33"/>
    <mergeCell ref="Y33:Z33"/>
    <mergeCell ref="AA33:AB33"/>
    <mergeCell ref="AC33:AD33"/>
    <mergeCell ref="AE33:AF33"/>
    <mergeCell ref="AG33:AH3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23:V23"/>
    <mergeCell ref="W23:X23"/>
    <mergeCell ref="Y23:Z23"/>
    <mergeCell ref="AA23:AB23"/>
    <mergeCell ref="Q9:R9"/>
    <mergeCell ref="S9:T9"/>
    <mergeCell ref="U9:V9"/>
    <mergeCell ref="S23:T23"/>
    <mergeCell ref="U4:V4"/>
    <mergeCell ref="W4:X4"/>
    <mergeCell ref="Y4:Z4"/>
    <mergeCell ref="AA4:AB4"/>
    <mergeCell ref="C28:D28"/>
    <mergeCell ref="AS3:AT3"/>
    <mergeCell ref="AC28:AD28"/>
    <mergeCell ref="AE28:AF28"/>
    <mergeCell ref="AG28:AH28"/>
    <mergeCell ref="AS28:AT28"/>
    <mergeCell ref="AI28:AJ28"/>
    <mergeCell ref="AK28:AL28"/>
    <mergeCell ref="AM28:AN28"/>
    <mergeCell ref="AO28:AP28"/>
    <mergeCell ref="AQ28:AR28"/>
    <mergeCell ref="AE4:AF4"/>
    <mergeCell ref="AG4:AH4"/>
    <mergeCell ref="AI4:AJ4"/>
    <mergeCell ref="AK4:AL4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4:AD4"/>
    <mergeCell ref="E3:F3"/>
    <mergeCell ref="Q3:R3"/>
    <mergeCell ref="E23:F23"/>
    <mergeCell ref="G23:H23"/>
    <mergeCell ref="I23:J23"/>
    <mergeCell ref="K23:L23"/>
    <mergeCell ref="M23:N23"/>
    <mergeCell ref="O23:P23"/>
    <mergeCell ref="Q23:R23"/>
    <mergeCell ref="G9:H9"/>
    <mergeCell ref="I9:J9"/>
    <mergeCell ref="K9:L9"/>
    <mergeCell ref="M9:N9"/>
    <mergeCell ref="O9:P9"/>
    <mergeCell ref="E28:F28"/>
    <mergeCell ref="C9:D9"/>
    <mergeCell ref="E9:F9"/>
    <mergeCell ref="C15:X15"/>
    <mergeCell ref="Y28:Z28"/>
    <mergeCell ref="AA28:AB28"/>
    <mergeCell ref="Q28:R28"/>
    <mergeCell ref="S28:T28"/>
    <mergeCell ref="U28:V28"/>
    <mergeCell ref="W28:X28"/>
    <mergeCell ref="G28:H28"/>
    <mergeCell ref="I28:J28"/>
    <mergeCell ref="K28:L28"/>
    <mergeCell ref="M28:N28"/>
    <mergeCell ref="O28:P28"/>
    <mergeCell ref="C23:D23"/>
    <mergeCell ref="AO9:AP9"/>
    <mergeCell ref="AQ9:AR9"/>
    <mergeCell ref="AS9:AT9"/>
    <mergeCell ref="AA9:AB9"/>
    <mergeCell ref="AC9:AD9"/>
    <mergeCell ref="AE9:AF9"/>
    <mergeCell ref="AG9:AH9"/>
    <mergeCell ref="AI9:AJ9"/>
    <mergeCell ref="W9:X9"/>
    <mergeCell ref="Y9:Z9"/>
    <mergeCell ref="AK9:AL9"/>
    <mergeCell ref="AM9:AN9"/>
  </mergeCells>
  <pageMargins left="0.7" right="0.7" top="0.75" bottom="0.75" header="0.3" footer="0.3"/>
  <pageSetup paperSize="9" scale="62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2A11-07A8-45F1-A95A-75EFBCDB1400}">
  <sheetPr>
    <tabColor theme="8"/>
  </sheetPr>
  <dimension ref="A2:AU32"/>
  <sheetViews>
    <sheetView showGridLines="0" zoomScale="55" zoomScaleNormal="55" workbookViewId="0">
      <selection activeCell="B3" sqref="B3"/>
    </sheetView>
  </sheetViews>
  <sheetFormatPr baseColWidth="10" defaultColWidth="11" defaultRowHeight="13.5" x14ac:dyDescent="0.35"/>
  <cols>
    <col min="1" max="1" width="20.5" style="26" customWidth="1"/>
    <col min="2" max="2" width="26.4140625" style="26" customWidth="1"/>
    <col min="3" max="3" width="22.58203125" style="26" customWidth="1"/>
    <col min="4" max="4" width="20.1640625" style="26" customWidth="1"/>
    <col min="5" max="5" width="29.58203125" style="26" customWidth="1"/>
    <col min="6" max="11" width="20.58203125" style="26" customWidth="1"/>
    <col min="12" max="12" width="24.58203125" style="26" customWidth="1"/>
    <col min="13" max="13" width="26.08203125" style="26" customWidth="1"/>
    <col min="14" max="23" width="20.58203125" style="26" customWidth="1"/>
    <col min="24" max="24" width="41.6640625" style="26" customWidth="1"/>
    <col min="25" max="25" width="11" style="26"/>
    <col min="26" max="26" width="14.5" style="26" customWidth="1"/>
    <col min="27" max="27" width="11" style="26"/>
    <col min="28" max="28" width="11.6640625" style="26" bestFit="1" customWidth="1"/>
    <col min="29" max="29" width="11" style="26"/>
    <col min="30" max="30" width="11.6640625" style="26" bestFit="1" customWidth="1"/>
    <col min="31" max="31" width="25.6640625" style="26" customWidth="1"/>
    <col min="32" max="32" width="20.6640625" style="26" customWidth="1"/>
    <col min="33" max="33" width="23.1640625" style="26" customWidth="1"/>
    <col min="34" max="34" width="28" style="26" customWidth="1"/>
    <col min="35" max="35" width="20.08203125" style="26" customWidth="1"/>
    <col min="36" max="36" width="11.6640625" style="26" bestFit="1" customWidth="1"/>
    <col min="37" max="37" width="21.58203125" style="26" customWidth="1"/>
    <col min="38" max="38" width="11.6640625" style="26" bestFit="1" customWidth="1"/>
    <col min="39" max="39" width="19.6640625" style="26" customWidth="1"/>
    <col min="40" max="40" width="11.6640625" style="26" bestFit="1" customWidth="1"/>
    <col min="41" max="41" width="21" style="26" customWidth="1"/>
    <col min="42" max="42" width="11.6640625" style="26" bestFit="1" customWidth="1"/>
    <col min="43" max="43" width="25" style="26" customWidth="1"/>
    <col min="44" max="44" width="21.6640625" style="26" customWidth="1"/>
    <col min="45" max="45" width="24.58203125" style="26" customWidth="1"/>
    <col min="46" max="46" width="25.5" style="26" customWidth="1"/>
    <col min="47" max="16384" width="11" style="26"/>
  </cols>
  <sheetData>
    <row r="2" spans="1:47" ht="21.75" customHeight="1" x14ac:dyDescent="0.5">
      <c r="B2" s="28" t="s">
        <v>95</v>
      </c>
      <c r="E2" s="27"/>
    </row>
    <row r="3" spans="1:47" ht="23.25" customHeight="1" thickBot="1" x14ac:dyDescent="0.4">
      <c r="B3" s="5"/>
      <c r="C3" s="5"/>
      <c r="D3" s="5"/>
      <c r="E3" s="5"/>
    </row>
    <row r="4" spans="1:47" ht="15.75" customHeight="1" thickBot="1" x14ac:dyDescent="0.4">
      <c r="B4" s="154" t="s">
        <v>87</v>
      </c>
      <c r="C4" s="202" t="s">
        <v>48</v>
      </c>
      <c r="D4" s="203"/>
      <c r="E4" s="202" t="s">
        <v>63</v>
      </c>
      <c r="F4" s="206"/>
      <c r="G4" s="202" t="s">
        <v>55</v>
      </c>
      <c r="H4" s="206"/>
      <c r="I4" s="202" t="s">
        <v>33</v>
      </c>
      <c r="J4" s="206"/>
      <c r="K4" s="202" t="s">
        <v>34</v>
      </c>
      <c r="L4" s="206"/>
      <c r="M4" s="202" t="s">
        <v>35</v>
      </c>
      <c r="N4" s="206"/>
      <c r="O4" s="202" t="s">
        <v>36</v>
      </c>
      <c r="P4" s="206"/>
      <c r="Q4" s="202" t="s">
        <v>37</v>
      </c>
      <c r="R4" s="206"/>
      <c r="S4" s="202" t="s">
        <v>38</v>
      </c>
      <c r="T4" s="206"/>
      <c r="U4" s="202" t="s">
        <v>49</v>
      </c>
      <c r="V4" s="206"/>
      <c r="W4" s="202" t="s">
        <v>65</v>
      </c>
      <c r="X4" s="206"/>
      <c r="Y4" s="202" t="s">
        <v>50</v>
      </c>
      <c r="Z4" s="206"/>
      <c r="AA4" s="202" t="s">
        <v>42</v>
      </c>
      <c r="AB4" s="206"/>
      <c r="AC4" s="202" t="s">
        <v>51</v>
      </c>
      <c r="AD4" s="206"/>
      <c r="AE4" s="191" t="s">
        <v>43</v>
      </c>
      <c r="AF4" s="192"/>
      <c r="AG4" s="202" t="s">
        <v>52</v>
      </c>
      <c r="AH4" s="206"/>
      <c r="AI4" s="204" t="s">
        <v>44</v>
      </c>
      <c r="AJ4" s="205"/>
      <c r="AK4" s="204" t="s">
        <v>45</v>
      </c>
      <c r="AL4" s="205"/>
      <c r="AM4" s="207" t="s">
        <v>46</v>
      </c>
      <c r="AN4" s="205"/>
      <c r="AO4" s="202" t="s">
        <v>57</v>
      </c>
      <c r="AP4" s="203"/>
      <c r="AQ4" s="204" t="s">
        <v>47</v>
      </c>
      <c r="AR4" s="205"/>
      <c r="AS4" s="204" t="s">
        <v>64</v>
      </c>
      <c r="AT4" s="205"/>
    </row>
    <row r="5" spans="1:47" ht="14" thickBot="1" x14ac:dyDescent="0.4">
      <c r="B5" s="36" t="s">
        <v>18</v>
      </c>
      <c r="C5" s="25" t="s">
        <v>56</v>
      </c>
      <c r="D5" s="25" t="s">
        <v>41</v>
      </c>
      <c r="E5" s="25" t="s">
        <v>56</v>
      </c>
      <c r="F5" s="25" t="s">
        <v>41</v>
      </c>
      <c r="G5" s="25" t="s">
        <v>56</v>
      </c>
      <c r="H5" s="25" t="s">
        <v>41</v>
      </c>
      <c r="I5" s="25" t="s">
        <v>56</v>
      </c>
      <c r="J5" s="25" t="s">
        <v>41</v>
      </c>
      <c r="K5" s="25" t="s">
        <v>56</v>
      </c>
      <c r="L5" s="25" t="s">
        <v>41</v>
      </c>
      <c r="M5" s="25" t="s">
        <v>56</v>
      </c>
      <c r="N5" s="25" t="s">
        <v>41</v>
      </c>
      <c r="O5" s="25" t="s">
        <v>56</v>
      </c>
      <c r="P5" s="25" t="s">
        <v>41</v>
      </c>
      <c r="Q5" s="25" t="s">
        <v>56</v>
      </c>
      <c r="R5" s="25" t="s">
        <v>41</v>
      </c>
      <c r="S5" s="25" t="s">
        <v>56</v>
      </c>
      <c r="T5" s="25" t="s">
        <v>41</v>
      </c>
      <c r="U5" s="25" t="s">
        <v>56</v>
      </c>
      <c r="V5" s="25" t="s">
        <v>41</v>
      </c>
      <c r="W5" s="25" t="s">
        <v>56</v>
      </c>
      <c r="X5" s="25" t="s">
        <v>41</v>
      </c>
      <c r="Y5" s="25" t="s">
        <v>56</v>
      </c>
      <c r="Z5" s="25" t="s">
        <v>41</v>
      </c>
      <c r="AA5" s="25" t="s">
        <v>56</v>
      </c>
      <c r="AB5" s="25" t="s">
        <v>41</v>
      </c>
      <c r="AC5" s="25" t="s">
        <v>56</v>
      </c>
      <c r="AD5" s="25" t="s">
        <v>41</v>
      </c>
      <c r="AE5" s="25" t="s">
        <v>56</v>
      </c>
      <c r="AF5" s="25" t="s">
        <v>41</v>
      </c>
      <c r="AG5" s="25" t="s">
        <v>56</v>
      </c>
      <c r="AH5" s="25" t="s">
        <v>41</v>
      </c>
      <c r="AI5" s="25" t="s">
        <v>56</v>
      </c>
      <c r="AJ5" s="25" t="s">
        <v>41</v>
      </c>
      <c r="AK5" s="25" t="s">
        <v>56</v>
      </c>
      <c r="AL5" s="25" t="s">
        <v>41</v>
      </c>
      <c r="AM5" s="25" t="s">
        <v>56</v>
      </c>
      <c r="AN5" s="25" t="s">
        <v>41</v>
      </c>
      <c r="AO5" s="25" t="s">
        <v>56</v>
      </c>
      <c r="AP5" s="25" t="s">
        <v>41</v>
      </c>
      <c r="AQ5" s="25" t="s">
        <v>56</v>
      </c>
      <c r="AR5" s="25" t="s">
        <v>41</v>
      </c>
      <c r="AS5" s="25" t="s">
        <v>56</v>
      </c>
      <c r="AT5" s="25" t="s">
        <v>41</v>
      </c>
    </row>
    <row r="6" spans="1:47" x14ac:dyDescent="0.35">
      <c r="B6" s="48" t="s">
        <v>20</v>
      </c>
      <c r="C6" s="116">
        <f>ROUND(MIN(('Grille tarifaire HT'!C6+HLOOKUP(C4,$B$18:$X$20,2,FALSE))*(1+'Grille tarifaire TTC'!$C$25),C31+$F24),2)</f>
        <v>145.87</v>
      </c>
      <c r="D6" s="117">
        <f ca="1">(D9+$C$27)*(1+$C$26)</f>
        <v>157.22035913881214</v>
      </c>
      <c r="E6" s="116">
        <f>ROUND(MIN(('Grille tarifaire HT'!E6+HLOOKUP(E4,$B$18:$X$20,2,FALSE))*(1+'Grille tarifaire TTC'!$C$25),E31+$F24),2)</f>
        <v>197.28</v>
      </c>
      <c r="F6" s="117">
        <f ca="1">(F9+$C$27)*(1+$C$26)</f>
        <v>115.94636005473683</v>
      </c>
      <c r="G6" s="116">
        <f>ROUND(MIN(('Grille tarifaire HT'!G6+HLOOKUP(G4,$B$18:$X$20,2,FALSE))*(1+'Grille tarifaire TTC'!$C$25),G31+$F24),2)</f>
        <v>150.6</v>
      </c>
      <c r="H6" s="117">
        <f ca="1">(H9+$C$27)*(1+$C$26)</f>
        <v>233.8159227085963</v>
      </c>
      <c r="I6" s="116">
        <f>ROUND(MIN(('Grille tarifaire HT'!I6+HLOOKUP(I4,$B$18:$X$20,2,FALSE))*(1+'Grille tarifaire TTC'!$C$25),I31+$F24),2)</f>
        <v>70.569999999999993</v>
      </c>
      <c r="J6" s="117">
        <f ca="1">(J9+$C$27)*(1+$C$26)</f>
        <v>217.84523454897575</v>
      </c>
      <c r="K6" s="116">
        <f>ROUND(MIN(('Grille tarifaire HT'!K6+HLOOKUP(K4,$B$18:$X$20,2,FALSE))*(1+'Grille tarifaire TTC'!$C$25),K31+$F24),2)</f>
        <v>125.77</v>
      </c>
      <c r="L6" s="117">
        <f ca="1">(L9+$C$27)*(1+$C$26)</f>
        <v>199.36908613142418</v>
      </c>
      <c r="M6" s="116">
        <f>ROUND(MIN(('Grille tarifaire HT'!M6+HLOOKUP(M4,$B$18:$X$20,2,FALSE))*(1+'Grille tarifaire TTC'!$C$25),M31+$F24),2)</f>
        <v>127.81</v>
      </c>
      <c r="N6" s="117">
        <f ca="1">(N9+$C$27)*(1+$C$26)</f>
        <v>156.8952262003279</v>
      </c>
      <c r="O6" s="116">
        <f>ROUND(MIN(('Grille tarifaire HT'!O6+HLOOKUP(O4,$B$18:$X$20,2,FALSE))*(1+'Grille tarifaire TTC'!$C$25),O31+$F24),2)</f>
        <v>172.34</v>
      </c>
      <c r="P6" s="117">
        <f ca="1">(P9+$C$27)*(1+$C$26)</f>
        <v>139.32796164334539</v>
      </c>
      <c r="Q6" s="116">
        <f>ROUND(MIN(('Grille tarifaire HT'!Q6+HLOOKUP(Q4,$B$18:$X$20,2,FALSE))*(1+'Grille tarifaire TTC'!$C$25),Q31+$F24),2)</f>
        <v>123.71</v>
      </c>
      <c r="R6" s="117">
        <f ca="1">(R9+$C$27)*(1+$C$26)</f>
        <v>181.45898447622963</v>
      </c>
      <c r="S6" s="116">
        <f>ROUND(MIN(('Grille tarifaire HT'!S6+HLOOKUP(S4,$B$18:$X$20,2,FALSE))*(1+'Grille tarifaire TTC'!$C$25),S31+$F24),2)</f>
        <v>124.95</v>
      </c>
      <c r="T6" s="117">
        <f ca="1">(T9+$C$27)*(1+$C$26)</f>
        <v>191.75985515987301</v>
      </c>
      <c r="U6" s="116">
        <f>ROUND(MIN(('Grille tarifaire HT'!U6+HLOOKUP(U4,$B$18:$X$20,2,FALSE))*(1+'Grille tarifaire TTC'!$C$25),U31+$F24),2)</f>
        <v>101.14</v>
      </c>
      <c r="V6" s="117">
        <f ca="1">(V9+$C$27)*(1+$C$26)</f>
        <v>205.39829914232448</v>
      </c>
      <c r="W6" s="116">
        <f>ROUND(MIN(('Grille tarifaire HT'!W6+HLOOKUP(W4,$B$18:$X$20,2,FALSE))*(1+'Grille tarifaire TTC'!$C$25),W31+$F24),2)</f>
        <v>85.35</v>
      </c>
      <c r="X6" s="117">
        <f ca="1">(X9+$C$27)*(1+$C$26)</f>
        <v>218.18887766501368</v>
      </c>
      <c r="Y6" s="116">
        <f>ROUND(MIN(('Grille tarifaire HT'!Y6+HLOOKUP(Y4,$B$18:$X$20,2,FALSE))*(1+'Grille tarifaire TTC'!$C$25),Y31+$F24),2)</f>
        <v>119.94</v>
      </c>
      <c r="Z6" s="117">
        <f ca="1">(Z9+$C$27)*(1+$C$26)</f>
        <v>189.39346014190417</v>
      </c>
      <c r="AA6" s="116">
        <f>ROUND(MIN(('Grille tarifaire HT'!AA6+HLOOKUP(AA4,$B$18:$X$20,2,FALSE))*(1+'Grille tarifaire TTC'!$C$25),AA31+$F24),2)</f>
        <v>112.04</v>
      </c>
      <c r="AB6" s="117">
        <f ca="1">(AB9+$C$27)*(1+$C$26)</f>
        <v>195.79709861347456</v>
      </c>
      <c r="AC6" s="116">
        <f>ROUND(MIN(('Grille tarifaire HT'!AC6+HLOOKUP(AC4,$B$18:$X$20,2,FALSE))*(1+'Grille tarifaire TTC'!$C$25),AC31+$F24),2)</f>
        <v>83.41</v>
      </c>
      <c r="AD6" s="117">
        <f ca="1">(AD9+$C$27)*(1+$C$26)</f>
        <v>222.70915691636031</v>
      </c>
      <c r="AE6" s="116">
        <f>ROUND(MIN(('Grille tarifaire HT'!AE6+HLOOKUP(AE4,$B$18:$X$20,2,FALSE))*(1+'Grille tarifaire TTC'!$C$25),AE31+$F24),2)</f>
        <v>117</v>
      </c>
      <c r="AF6" s="117">
        <f ca="1">(AF9+$C$27)*(1+$C$26)</f>
        <v>191.0367633309406</v>
      </c>
      <c r="AG6" s="116">
        <f>ROUND(MIN(('Grille tarifaire HT'!AG6+HLOOKUP(AG4,$B$18:$X$20,2,FALSE))*(1+'Grille tarifaire TTC'!$C$25),AG31+$F24),2)</f>
        <v>103.82</v>
      </c>
      <c r="AH6" s="117">
        <f ca="1">(AH9+$C$27)*(1+$C$26)</f>
        <v>203.02813480349053</v>
      </c>
      <c r="AI6" s="116">
        <f>ROUND(MIN(('Grille tarifaire HT'!AI6+HLOOKUP(AI4,$B$18:$X$20,2,FALSE))*(1+'Grille tarifaire TTC'!$C$25),AI31+$F24),2)</f>
        <v>128.61000000000001</v>
      </c>
      <c r="AJ6" s="117">
        <f ca="1">(AJ9+$C$27)*(1+$C$26)</f>
        <v>186.72572801022764</v>
      </c>
      <c r="AK6" s="116">
        <f>ROUND(MIN(('Grille tarifaire HT'!AK6+HLOOKUP(AK4,$B$18:$X$20,2,FALSE))*(1+'Grille tarifaire TTC'!$C$25),AK31+$F24),2)</f>
        <v>141.27000000000001</v>
      </c>
      <c r="AL6" s="117">
        <f ca="1">(AL9+$C$27)*(1+$C$26)</f>
        <v>178.09140442516465</v>
      </c>
      <c r="AM6" s="116">
        <f>ROUND(MIN(('Grille tarifaire HT'!AM6+HLOOKUP(AM4,$B$18:$X$20,2,FALSE))*(1+'Grille tarifaire TTC'!$C$25),AM31+$F24),2)</f>
        <v>117.21</v>
      </c>
      <c r="AN6" s="117">
        <f ca="1">(AN9+$C$27)*(1+$C$26)</f>
        <v>191.6115053082556</v>
      </c>
      <c r="AO6" s="116">
        <f>ROUND(MIN(('Grille tarifaire HT'!AO6+HLOOKUP(AO4,$B$18:$X$20,2,FALSE))*(1+'Grille tarifaire TTC'!$C$25),AO31+$F24),2)</f>
        <v>129.66</v>
      </c>
      <c r="AP6" s="117">
        <f ca="1">(AP9+$C$27)*(1+$C$26)</f>
        <v>183.42880925689016</v>
      </c>
      <c r="AQ6" s="116">
        <f>ROUND(MIN(('Grille tarifaire HT'!AQ6+HLOOKUP(AQ4,$B$18:$X$20,2,FALSE))*(1+'Grille tarifaire TTC'!$C$25),AQ31+$F24),2)</f>
        <v>96.17</v>
      </c>
      <c r="AR6" s="117">
        <f ca="1">(AR9+$C$27)*(1+$C$26)</f>
        <v>206.84388847375357</v>
      </c>
      <c r="AS6" s="116">
        <f>ROUND(MIN(('Grille tarifaire HT'!AS6+HLOOKUP(AS4,$B$18:$X$20,2,FALSE))*(1+'Grille tarifaire TTC'!$C$25),AS31+$F24),2)</f>
        <v>222.4</v>
      </c>
      <c r="AT6" s="117">
        <f ca="1">(AT9+$C$27)*(1+$C$26)</f>
        <v>144.08946240696935</v>
      </c>
    </row>
    <row r="7" spans="1:47" ht="14" thickBot="1" x14ac:dyDescent="0.4">
      <c r="B7" s="40" t="s">
        <v>17</v>
      </c>
      <c r="C7" s="99">
        <f>ROUND(MIN(('Grille tarifaire HT'!C7+HLOOKUP(C4,$B$18:$X$20,3,FALSE))*(1+'Grille tarifaire TTC'!$C$25),C32+$F25),2)</f>
        <v>356.92</v>
      </c>
      <c r="D7" s="118">
        <f ca="1">(D10+$C$27)*(1+$C$26)</f>
        <v>111.08645302600203</v>
      </c>
      <c r="E7" s="99">
        <f>ROUND(MIN(('Grille tarifaire HT'!E7+HLOOKUP(E4,$B$18:$X$20,3,FALSE))*(1+'Grille tarifaire TTC'!$C$25),E32+$F25),2)</f>
        <v>345.66</v>
      </c>
      <c r="F7" s="118">
        <f ca="1">(F10+$C$27)*(1+$C$26)</f>
        <v>112.18719286337949</v>
      </c>
      <c r="G7" s="99">
        <f>ROUND(MIN(('Grille tarifaire HT'!G7+HLOOKUP(G4,$B$18:$X$20,3,FALSE))*(1+'Grille tarifaire TTC'!$C$25),G32+$F25),2)</f>
        <v>402.51</v>
      </c>
      <c r="H7" s="118">
        <f ca="1">(H10+$C$27)*(1+$C$26)</f>
        <v>137.6045932270257</v>
      </c>
      <c r="I7" s="99">
        <f>ROUND(MIN(('Grille tarifaire HT'!I7+HLOOKUP(I4,$B$18:$X$20,3,FALSE))*(1+'Grille tarifaire TTC'!$C$25),I32+$F25),2)</f>
        <v>252.28</v>
      </c>
      <c r="J7" s="118">
        <f ca="1">(J10+$C$27)*(1+$C$26)</f>
        <v>120.58582564779965</v>
      </c>
      <c r="K7" s="99">
        <f>ROUND(MIN(('Grille tarifaire HT'!K7+HLOOKUP(K4,$B$18:$X$20,3,FALSE))*(1+'Grille tarifaire TTC'!$C$25),K32+$F25),2)</f>
        <v>347.24</v>
      </c>
      <c r="L7" s="118">
        <f ca="1">(L10+$C$27)*(1+$C$26)</f>
        <v>116.43392054119317</v>
      </c>
      <c r="M7" s="99">
        <f>ROUND(MIN(('Grille tarifaire HT'!M7+HLOOKUP(M4,$B$18:$X$20,3,FALSE))*(1+'Grille tarifaire TTC'!$C$25),M32+$F25),2)</f>
        <v>295.17</v>
      </c>
      <c r="N7" s="118">
        <f ca="1">(N10+$C$27)*(1+$C$26)</f>
        <v>110.78663927707412</v>
      </c>
      <c r="O7" s="99">
        <f>ROUND(MIN(('Grille tarifaire HT'!O7+HLOOKUP(O4,$B$18:$X$20,3,FALSE))*(1+'Grille tarifaire TTC'!$C$25),O32+$F25),2)</f>
        <v>298.2</v>
      </c>
      <c r="P7" s="118">
        <f ca="1">(P10+$C$27)*(1+$C$26)</f>
        <v>116.75114648341369</v>
      </c>
      <c r="Q7" s="99">
        <f>ROUND(MIN(('Grille tarifaire HT'!Q7+HLOOKUP(Q4,$B$18:$X$20,3,FALSE))*(1+'Grille tarifaire TTC'!$C$25),Q32+$F25),2)</f>
        <v>271.93</v>
      </c>
      <c r="R7" s="118">
        <f ca="1">(R10+$C$27)*(1+$C$26)</f>
        <v>124.57597409280382</v>
      </c>
      <c r="S7" s="99">
        <f>ROUND(MIN(('Grille tarifaire HT'!S7+HLOOKUP(S4,$B$18:$X$20,3,FALSE))*(1+'Grille tarifaire TTC'!$C$25),S32+$F25),2)</f>
        <v>399.57</v>
      </c>
      <c r="T7" s="118">
        <f ca="1">(T10+$C$27)*(1+$C$26)</f>
        <v>113.04413589069124</v>
      </c>
      <c r="U7" s="99">
        <f>ROUND(MIN(('Grille tarifaire HT'!U7+HLOOKUP(U4,$B$18:$X$20,3,FALSE))*(1+'Grille tarifaire TTC'!$C$25),U32+$F25),2)</f>
        <v>328.07</v>
      </c>
      <c r="V7" s="118">
        <f ca="1">(V10+$C$27)*(1+$C$26)</f>
        <v>117.13255951542965</v>
      </c>
      <c r="W7" s="99">
        <f>ROUND(MIN(('Grille tarifaire HT'!W7+HLOOKUP(W4,$B$18:$X$20,3,FALSE))*(1+'Grille tarifaire TTC'!$C$25),W32+$F25),2)</f>
        <v>252.11</v>
      </c>
      <c r="X7" s="118">
        <f ca="1">(X10+$C$27)*(1+$C$26)</f>
        <v>124.55449858417396</v>
      </c>
      <c r="Y7" s="99">
        <f>ROUND(MIN(('Grille tarifaire HT'!Y7+HLOOKUP(Y4,$B$18:$X$20,3,FALSE))*(1+'Grille tarifaire TTC'!$C$25),Y32+$F25),2)</f>
        <v>294.52999999999997</v>
      </c>
      <c r="Z7" s="118">
        <f ca="1">(Z10+$C$27)*(1+$C$26)</f>
        <v>117.10853218244887</v>
      </c>
      <c r="AA7" s="99">
        <f>ROUND(MIN(('Grille tarifaire HT'!AA7+HLOOKUP(AA4,$B$18:$X$20,3,FALSE))*(1+'Grille tarifaire TTC'!$C$25),AA32+$F25),2)</f>
        <v>318.35000000000002</v>
      </c>
      <c r="AB7" s="118">
        <f ca="1">(AB10+$C$27)*(1+$C$26)</f>
        <v>116.26387218207037</v>
      </c>
      <c r="AC7" s="99">
        <f>ROUND(MIN(('Grille tarifaire HT'!AC7+HLOOKUP(AC4,$B$18:$X$20,3,FALSE))*(1+'Grille tarifaire TTC'!$C$25),AC32+$F25),2)</f>
        <v>271.61</v>
      </c>
      <c r="AD7" s="118">
        <f ca="1">(AD10+$C$27)*(1+$C$26)</f>
        <v>129.40903734529431</v>
      </c>
      <c r="AE7" s="99">
        <f>ROUND(MIN(('Grille tarifaire HT'!AE7+HLOOKUP(AE4,$B$18:$X$20,3,FALSE))*(1+'Grille tarifaire TTC'!$C$25),AE32+$F25),2)</f>
        <v>330.18</v>
      </c>
      <c r="AF7" s="118">
        <f ca="1">(AF10+$C$27)*(1+$C$26)</f>
        <v>113.17964316877182</v>
      </c>
      <c r="AG7" s="99">
        <f>ROUND(MIN(('Grille tarifaire HT'!AG7+HLOOKUP(AG4,$B$18:$X$20,3,FALSE))*(1+'Grille tarifaire TTC'!$C$25),AG32+$F25),2)</f>
        <v>328.6</v>
      </c>
      <c r="AH7" s="118">
        <f ca="1">(AH10+$C$27)*(1+$C$26)</f>
        <v>116.93773889854479</v>
      </c>
      <c r="AI7" s="99">
        <f>ROUND(MIN(('Grille tarifaire HT'!AI7+HLOOKUP(AI4,$B$18:$X$20,3,FALSE))*(1+'Grille tarifaire TTC'!$C$25),AI32+$F25),2)</f>
        <v>399.42</v>
      </c>
      <c r="AJ7" s="118">
        <f ca="1">(AJ10+$C$27)*(1+$C$26)</f>
        <v>116.87913859781334</v>
      </c>
      <c r="AK7" s="99">
        <f>ROUND(MIN(('Grille tarifaire HT'!AK7+HLOOKUP(AK4,$B$18:$X$20,3,FALSE))*(1+'Grille tarifaire TTC'!$C$25),AK32+$F25),2)</f>
        <v>439.77</v>
      </c>
      <c r="AL7" s="118">
        <f ca="1">(AL10+$C$27)*(1+$C$26)</f>
        <v>114.96461196172586</v>
      </c>
      <c r="AM7" s="99">
        <f>ROUND(MIN(('Grille tarifaire HT'!AM7+HLOOKUP(AM4,$B$18:$X$20,3,FALSE))*(1+'Grille tarifaire TTC'!$C$25),AM32+$F25),2)</f>
        <v>362.86</v>
      </c>
      <c r="AN7" s="118">
        <f ca="1">(AN10+$C$27)*(1+$C$26)</f>
        <v>111.59809089462112</v>
      </c>
      <c r="AO7" s="99">
        <f>ROUND(MIN(('Grille tarifaire HT'!AO7+HLOOKUP(AO4,$B$18:$X$20,3,FALSE))*(1+'Grille tarifaire TTC'!$C$25),AO32+$F25),2)</f>
        <v>296.42</v>
      </c>
      <c r="AP7" s="118">
        <f ca="1">(AP10+$C$27)*(1+$C$26)</f>
        <v>121.06572391226914</v>
      </c>
      <c r="AQ7" s="99">
        <f>ROUND(MIN(('Grille tarifaire HT'!AQ7+HLOOKUP(AQ4,$B$18:$X$20,3,FALSE))*(1+'Grille tarifaire TTC'!$C$25),AQ32+$F25),2)</f>
        <v>287.8</v>
      </c>
      <c r="AR7" s="118">
        <f ca="1">(AR10+$C$27)*(1+$C$26)</f>
        <v>116.32849182298476</v>
      </c>
      <c r="AS7" s="99">
        <f>ROUND(MIN(('Grille tarifaire HT'!AS7+HLOOKUP(AS4,$B$18:$X$20,3,FALSE))*(1+'Grille tarifaire TTC'!$C$25),AS32+$F25),2)</f>
        <v>445.62</v>
      </c>
      <c r="AT7" s="118">
        <f ca="1">(AT10+$C$27)*(1+$C$26)</f>
        <v>120.06444826055557</v>
      </c>
    </row>
    <row r="8" spans="1:47" x14ac:dyDescent="0.35">
      <c r="B8" s="11"/>
      <c r="C8" s="114"/>
      <c r="D8" s="115"/>
      <c r="E8" s="114"/>
      <c r="F8" s="115"/>
      <c r="G8" s="114"/>
      <c r="H8" s="115"/>
      <c r="I8" s="114"/>
      <c r="J8" s="115"/>
      <c r="K8" s="114"/>
      <c r="L8" s="115"/>
      <c r="M8" s="114"/>
      <c r="N8" s="115"/>
      <c r="O8" s="114"/>
      <c r="P8" s="115"/>
      <c r="Q8" s="114"/>
      <c r="R8" s="115"/>
      <c r="S8" s="114"/>
      <c r="T8" s="115"/>
      <c r="U8" s="114"/>
      <c r="V8" s="115"/>
      <c r="W8" s="114"/>
      <c r="X8" s="115"/>
      <c r="Y8" s="114"/>
      <c r="Z8" s="115"/>
      <c r="AA8" s="114"/>
      <c r="AB8" s="115"/>
      <c r="AC8" s="114"/>
      <c r="AD8" s="115"/>
      <c r="AE8" s="114"/>
      <c r="AF8" s="115"/>
      <c r="AG8" s="114"/>
      <c r="AH8" s="115"/>
      <c r="AI8" s="114"/>
      <c r="AJ8" s="115"/>
      <c r="AK8" s="114"/>
      <c r="AL8" s="115"/>
      <c r="AM8" s="114"/>
      <c r="AN8" s="115"/>
      <c r="AO8" s="114"/>
      <c r="AP8" s="115"/>
      <c r="AQ8" s="114"/>
      <c r="AR8" s="115"/>
      <c r="AS8" s="114"/>
      <c r="AT8" s="115"/>
    </row>
    <row r="9" spans="1:47" x14ac:dyDescent="0.35">
      <c r="A9" s="225" t="s">
        <v>84</v>
      </c>
      <c r="B9" s="112" t="s">
        <v>20</v>
      </c>
      <c r="C9" s="119">
        <f>C6/(1+$C$25)-HLOOKUP(C4,$C$18:$X$20,2,FALSE)</f>
        <v>126.12490189600192</v>
      </c>
      <c r="D9" s="119">
        <f ca="1">(HLOOKUP('Grille tarifaire TTC'!C$4,'Grille tarifaire HT'!$B$16:$X$18,2,FALSE)-('Grille tarifaire TTC'!C6/(1+$C$25)-HLOOKUP(C$4,$B$18:$X$20,2,FALSE)))/'Consommateurs types'!$D5</f>
        <v>113.85696594901012</v>
      </c>
      <c r="E9" s="119">
        <f>E6/(1+$C$25)-HLOOKUP(E4,$C$18:$X$20,2,FALSE)</f>
        <v>174.94380984510713</v>
      </c>
      <c r="F9" s="119">
        <f ca="1">(HLOOKUP('Grille tarifaire TTC'!E$4,'Grille tarifaire HT'!$B$16:$X$18,2,FALSE)-('Grille tarifaire TTC'!E6/(1+$C$25)-HLOOKUP(E$4,$B$18:$X$20,2,FALSE)))/'Consommateurs types'!$D5</f>
        <v>79.461966712280699</v>
      </c>
      <c r="G9" s="119">
        <f>G6/(1+$C$25)-HLOOKUP(G4,$C$18:$X$20,2,FALSE)</f>
        <v>121.76266805107679</v>
      </c>
      <c r="H9" s="119">
        <f ca="1">(HLOOKUP('Grille tarifaire TTC'!G$4,'Grille tarifaire HT'!$B$16:$X$18,2,FALSE)-('Grille tarifaire TTC'!G6/(1+$C$25)-HLOOKUP(G$4,$B$18:$X$20,2,FALSE)))/'Consommateurs types'!$D5</f>
        <v>177.6866022571636</v>
      </c>
      <c r="I9" s="119">
        <f>I6/(1+$C$25)-HLOOKUP(I4,$C$18:$X$20,2,FALSE)</f>
        <v>54.483343925463501</v>
      </c>
      <c r="J9" s="119">
        <f ca="1">(HLOOKUP('Grille tarifaire TTC'!I$4,'Grille tarifaire HT'!$B$16:$X$18,2,FALSE)-('Grille tarifaire TTC'!I6/(1+$C$25)-HLOOKUP(I$4,$B$18:$X$20,2,FALSE)))/'Consommateurs types'!$D5</f>
        <v>164.3776954574798</v>
      </c>
      <c r="K9" s="119">
        <f>K6/(1+$C$25)-HLOOKUP(K4,$C$18:$X$20,2,FALSE)</f>
        <v>103.77791441418009</v>
      </c>
      <c r="L9" s="119">
        <f ca="1">(HLOOKUP('Grille tarifaire TTC'!K$4,'Grille tarifaire HT'!$B$16:$X$18,2,FALSE)-('Grille tarifaire TTC'!K6/(1+$C$25)-HLOOKUP(K$4,$B$18:$X$20,2,FALSE)))/'Consommateurs types'!$D5</f>
        <v>148.98090510952017</v>
      </c>
      <c r="M9" s="119">
        <f>M6/(1+$C$25)-HLOOKUP(M4,$C$18:$X$20,2,FALSE)</f>
        <v>110.52027068007963</v>
      </c>
      <c r="N9" s="119">
        <f ca="1">(HLOOKUP('Grille tarifaire TTC'!M$4,'Grille tarifaire HT'!$B$16:$X$18,2,FALSE)-('Grille tarifaire TTC'!M6/(1+$C$25)-HLOOKUP(M$4,$B$18:$X$20,2,FALSE)))/'Consommateurs types'!$D5</f>
        <v>113.58602183360659</v>
      </c>
      <c r="O9" s="119">
        <f>O6/(1+$C$25)-HLOOKUP(O4,$C$18:$X$20,2,FALSE)</f>
        <v>150.79938201976685</v>
      </c>
      <c r="P9" s="119">
        <f ca="1">(HLOOKUP('Grille tarifaire TTC'!O$4,'Grille tarifaire HT'!$B$16:$X$18,2,FALSE)-('Grille tarifaire TTC'!O6/(1+$C$25)-HLOOKUP(O$4,$B$18:$X$20,2,FALSE)))/'Consommateurs types'!$D5</f>
        <v>98.946634702787833</v>
      </c>
      <c r="Q9" s="119">
        <f>Q6/(1+$C$25)-HLOOKUP(Q4,$C$18:$X$20,2,FALSE)</f>
        <v>104.496811655109</v>
      </c>
      <c r="R9" s="119">
        <f ca="1">(HLOOKUP('Grille tarifaire TTC'!Q$4,'Grille tarifaire HT'!$B$16:$X$18,2,FALSE)-('Grille tarifaire TTC'!Q6/(1+$C$25)-HLOOKUP(Q$4,$B$18:$X$20,2,FALSE)))/'Consommateurs types'!$D5</f>
        <v>134.05582039685802</v>
      </c>
      <c r="S9" s="119">
        <f>S6/(1+$C$25)-HLOOKUP(S4,$C$18:$X$20,2,FALSE)</f>
        <v>104.21768166174598</v>
      </c>
      <c r="T9" s="119">
        <f ca="1">(HLOOKUP('Grille tarifaire TTC'!S$4,'Grille tarifaire HT'!$B$16:$X$18,2,FALSE)-('Grille tarifaire TTC'!S6/(1+$C$25)-HLOOKUP(S$4,$B$18:$X$20,2,FALSE)))/'Consommateurs types'!$D5</f>
        <v>142.63987929989418</v>
      </c>
      <c r="U9" s="119">
        <f>U6/(1+$C$25)-HLOOKUP(U4,$C$18:$X$20,2,FALSE)</f>
        <v>82.183262057799055</v>
      </c>
      <c r="V9" s="119">
        <f ca="1">(HLOOKUP('Grille tarifaire TTC'!U$4,'Grille tarifaire HT'!$B$16:$X$18,2,FALSE)-('Grille tarifaire TTC'!U6/(1+$C$25)-HLOOKUP(U$4,$B$18:$X$20,2,FALSE)))/'Consommateurs types'!$D5</f>
        <v>154.00524928527039</v>
      </c>
      <c r="W9" s="119">
        <f>W6/(1+$C$25)-HLOOKUP(W4,$C$18:$X$20,2,FALSE)</f>
        <v>67.216437413249295</v>
      </c>
      <c r="X9" s="119">
        <f ca="1">(HLOOKUP('Grille tarifaire TTC'!W$4,'Grille tarifaire HT'!$B$16:$X$18,2,FALSE)-('Grille tarifaire TTC'!W6/(1+$C$25)-HLOOKUP(W$4,$B$18:$X$20,2,FALSE)))/'Consommateurs types'!$D5</f>
        <v>164.66406472084475</v>
      </c>
      <c r="Y9" s="119">
        <f>Y6/(1+$C$25)-HLOOKUP(Y4,$C$18:$X$20,2,FALSE)</f>
        <v>100.0031672710692</v>
      </c>
      <c r="Z9" s="119">
        <f ca="1">(HLOOKUP('Grille tarifaire TTC'!Y$4,'Grille tarifaire HT'!$B$16:$X$18,2,FALSE)-('Grille tarifaire TTC'!Y6/(1+$C$25)-HLOOKUP(Y$4,$B$18:$X$20,2,FALSE)))/'Consommateurs types'!$D5</f>
        <v>140.66788345158682</v>
      </c>
      <c r="AA9" s="119">
        <f>AA6/(1+$C$25)-HLOOKUP(AA4,$C$18:$X$20,2,FALSE)</f>
        <v>92.51501561230144</v>
      </c>
      <c r="AB9" s="119">
        <f ca="1">(HLOOKUP('Grille tarifaire TTC'!AA$4,'Grille tarifaire HT'!$B$16:$X$18,2,FALSE)-('Grille tarifaire TTC'!AA6/(1+$C$25)-HLOOKUP(AA$4,$B$18:$X$20,2,FALSE)))/'Consommateurs types'!$D5</f>
        <v>146.00424884456214</v>
      </c>
      <c r="AC9" s="119">
        <f>AC6/(1+$C$25)-HLOOKUP(AC4,$C$18:$X$20,2,FALSE)</f>
        <v>65.377574854007591</v>
      </c>
      <c r="AD9" s="119">
        <f ca="1">(HLOOKUP('Grille tarifaire TTC'!AC$4,'Grille tarifaire HT'!$B$16:$X$18,2,FALSE)-('Grille tarifaire TTC'!AC6/(1+$C$25)-HLOOKUP(AC$4,$B$18:$X$20,2,FALSE)))/'Consommateurs types'!$D5</f>
        <v>168.43096409696693</v>
      </c>
      <c r="AE9" s="119">
        <f>AE6/(1+$C$25)-HLOOKUP(AE4,$C$18:$X$20,2,FALSE)</f>
        <v>97.216437413249295</v>
      </c>
      <c r="AF9" s="119">
        <f ca="1">(HLOOKUP('Grille tarifaire TTC'!AE$4,'Grille tarifaire HT'!$B$16:$X$18,2,FALSE)-('Grille tarifaire TTC'!AE6/(1+$C$25)-HLOOKUP(AE$4,$B$18:$X$20,2,FALSE)))/'Consommateurs types'!$D5</f>
        <v>142.03730277578384</v>
      </c>
      <c r="AG9" s="119">
        <f>AG6/(1+$C$25)-HLOOKUP(AG4,$C$18:$X$20,2,FALSE)</f>
        <v>84.723546417988629</v>
      </c>
      <c r="AH9" s="119">
        <f ca="1">(HLOOKUP('Grille tarifaire TTC'!AG$4,'Grille tarifaire HT'!$B$16:$X$18,2,FALSE)-('Grille tarifaire TTC'!AG6/(1+$C$25)-HLOOKUP(AG$4,$B$18:$X$20,2,FALSE)))/'Consommateurs types'!$D5</f>
        <v>152.03011233624213</v>
      </c>
      <c r="AI9" s="119">
        <f>AI6/(1+$C$25)-HLOOKUP(AI4,$C$18:$X$20,2,FALSE)</f>
        <v>108.2211767497422</v>
      </c>
      <c r="AJ9" s="119">
        <f ca="1">(HLOOKUP('Grille tarifaire TTC'!AI$4,'Grille tarifaire HT'!$B$16:$X$18,2,FALSE)-('Grille tarifaire TTC'!AI6/(1+$C$25)-HLOOKUP(AI$4,$B$18:$X$20,2,FALSE)))/'Consommateurs types'!$D5</f>
        <v>138.44477334185638</v>
      </c>
      <c r="AK9" s="119">
        <f>AK6/(1+$C$25)-HLOOKUP(AK4,$C$18:$X$20,2,FALSE)</f>
        <v>120.22117674974218</v>
      </c>
      <c r="AL9" s="119">
        <f ca="1">(HLOOKUP('Grille tarifaire TTC'!AK$4,'Grille tarifaire HT'!$B$16:$X$18,2,FALSE)-('Grille tarifaire TTC'!AK6/(1+$C$25)-HLOOKUP(AK$4,$B$18:$X$20,2,FALSE)))/'Consommateurs types'!$D5</f>
        <v>131.24950368763723</v>
      </c>
      <c r="AM9" s="119">
        <f>AM6/(1+$C$25)-HLOOKUP(AM4,$C$18:$X$20,2,FALSE)</f>
        <v>97.415489545950706</v>
      </c>
      <c r="AN9" s="119">
        <f ca="1">(HLOOKUP('Grille tarifaire TTC'!AM$4,'Grille tarifaire HT'!$B$16:$X$18,2,FALSE)-('Grille tarifaire TTC'!AM6/(1+$C$25)-HLOOKUP(AM$4,$B$18:$X$20,2,FALSE)))/'Consommateurs types'!$D5</f>
        <v>142.51625442354634</v>
      </c>
      <c r="AO9" s="119">
        <f>AO6/(1+$C$25)-HLOOKUP(AO4,$C$18:$X$20,2,FALSE)</f>
        <v>109.2164374132493</v>
      </c>
      <c r="AP9" s="119">
        <f ca="1">(HLOOKUP('Grille tarifaire TTC'!AO$4,'Grille tarifaire HT'!$B$16:$X$18,2,FALSE)-('Grille tarifaire TTC'!AO6/(1+$C$25)-HLOOKUP(AO$4,$B$18:$X$20,2,FALSE)))/'Consommateurs types'!$D5</f>
        <v>135.69734104740849</v>
      </c>
      <c r="AQ9" s="119">
        <f>AQ6/(1+$C$25)-HLOOKUP(AQ4,$C$18:$X$20,2,FALSE)</f>
        <v>77.472361583865407</v>
      </c>
      <c r="AR9" s="119">
        <f ca="1">(HLOOKUP('Grille tarifaire TTC'!AQ$4,'Grille tarifaire HT'!$B$16:$X$18,2,FALSE)-('Grille tarifaire TTC'!AQ6/(1+$C$25)-HLOOKUP(AQ$4,$B$18:$X$20,2,FALSE)))/'Consommateurs types'!$D5</f>
        <v>155.20990706146131</v>
      </c>
      <c r="AS9" s="119">
        <f>AS6/(1+$C$25)-HLOOKUP(AS4,$C$18:$X$20,2,FALSE)</f>
        <v>193.42998456949277</v>
      </c>
      <c r="AT9" s="119">
        <f ca="1">(HLOOKUP('Grille tarifaire TTC'!AS$4,'Grille tarifaire HT'!$B$16:$X$18,2,FALSE)-('Grille tarifaire TTC'!AS6/(1+$C$25)-HLOOKUP(AS$4,$B$18:$X$20,2,FALSE)))/'Consommateurs types'!$D5</f>
        <v>102.91455200580779</v>
      </c>
      <c r="AU9" s="111"/>
    </row>
    <row r="10" spans="1:47" x14ac:dyDescent="0.35">
      <c r="A10" s="225"/>
      <c r="B10" s="113" t="s">
        <v>17</v>
      </c>
      <c r="C10" s="119">
        <f>C7/(1+$C$25)-HLOOKUP(C4,$C$18:$X$20,3,FALSE)</f>
        <v>297.55752041133081</v>
      </c>
      <c r="D10" s="119">
        <f ca="1">(HLOOKUP('Grille tarifaire TTC'!C$4,'Grille tarifaire HT'!$B$16:$X$18,3,FALSE)-('Grille tarifaire TTC'!C7/(1+$C$25)-HLOOKUP(C$4,$B$18:$X$20,3,FALSE)))/'Consommateurs types'!$D6</f>
        <v>75.412044188335031</v>
      </c>
      <c r="E10" s="119">
        <f>E7/(1+$C$25)-HLOOKUP(E4,$C$18:$X$20,3,FALSE)</f>
        <v>287.27041852254035</v>
      </c>
      <c r="F10" s="119">
        <f ca="1">(HLOOKUP('Grille tarifaire TTC'!E$4,'Grille tarifaire HT'!$B$16:$X$18,3,FALSE)-('Grille tarifaire TTC'!E7/(1+$C$25)-HLOOKUP(E$4,$B$18:$X$20,3,FALSE)))/'Consommateurs types'!$D6</f>
        <v>76.329327386149586</v>
      </c>
      <c r="G10" s="119">
        <f>G7/(1+$C$25)-HLOOKUP(G4,$C$18:$X$20,3,FALSE)</f>
        <v>306.24902380031091</v>
      </c>
      <c r="H10" s="119">
        <f ca="1">(HLOOKUP('Grille tarifaire TTC'!G$4,'Grille tarifaire HT'!$B$16:$X$18,3,FALSE)-('Grille tarifaire TTC'!G7/(1+$C$25)-HLOOKUP(G$4,$B$18:$X$20,3,FALSE)))/'Consommateurs types'!$D6</f>
        <v>97.51049435585476</v>
      </c>
      <c r="I10" s="119">
        <f>I7/(1+$C$25)-HLOOKUP(I4,$C$18:$X$20,3,FALSE)</f>
        <v>197.36345149050806</v>
      </c>
      <c r="J10" s="119">
        <f ca="1">(HLOOKUP('Grille tarifaire TTC'!I$4,'Grille tarifaire HT'!$B$16:$X$18,3,FALSE)-('Grille tarifaire TTC'!I7/(1+$C$25)-HLOOKUP(I$4,$B$18:$X$20,3,FALSE)))/'Consommateurs types'!$D6</f>
        <v>83.328188039833051</v>
      </c>
      <c r="K10" s="119">
        <f>K7/(1+$C$25)-HLOOKUP(K4,$C$18:$X$20,3,FALSE)</f>
        <v>275.52926297989387</v>
      </c>
      <c r="L10" s="119">
        <f ca="1">(HLOOKUP('Grille tarifaire TTC'!K$4,'Grille tarifaire HT'!$B$16:$X$18,3,FALSE)-('Grille tarifaire TTC'!K7/(1+$C$25)-HLOOKUP(K$4,$B$18:$X$20,3,FALSE)))/'Consommateurs types'!$D6</f>
        <v>79.868267117660992</v>
      </c>
      <c r="M10" s="119">
        <f>M7/(1+$C$25)-HLOOKUP(M4,$C$18:$X$20,3,FALSE)</f>
        <v>244.99307338052705</v>
      </c>
      <c r="N10" s="119">
        <f ca="1">(HLOOKUP('Grille tarifaire TTC'!M$4,'Grille tarifaire HT'!$B$16:$X$18,3,FALSE)-('Grille tarifaire TTC'!M7/(1+$C$25)-HLOOKUP(M$4,$B$18:$X$20,3,FALSE)))/'Consommateurs types'!$D6</f>
        <v>75.162199397561764</v>
      </c>
      <c r="O10" s="119">
        <f>O7/(1+$C$25)-HLOOKUP(O4,$C$18:$X$20,3,FALSE)</f>
        <v>240.32553368961896</v>
      </c>
      <c r="P10" s="119">
        <f ca="1">(HLOOKUP('Grille tarifaire TTC'!O$4,'Grille tarifaire HT'!$B$16:$X$18,3,FALSE)-('Grille tarifaire TTC'!O7/(1+$C$25)-HLOOKUP(O$4,$B$18:$X$20,3,FALSE)))/'Consommateurs types'!$D6</f>
        <v>80.132622069511413</v>
      </c>
      <c r="Q10" s="119">
        <f>Q7/(1+$C$25)-HLOOKUP(Q4,$C$18:$X$20,3,FALSE)</f>
        <v>214.53455846396969</v>
      </c>
      <c r="R10" s="119">
        <f ca="1">(HLOOKUP('Grille tarifaire TTC'!Q$4,'Grille tarifaire HT'!$B$16:$X$18,3,FALSE)-('Grille tarifaire TTC'!Q7/(1+$C$25)-HLOOKUP(Q$4,$B$18:$X$20,3,FALSE)))/'Consommateurs types'!$D6</f>
        <v>86.65331174400319</v>
      </c>
      <c r="S10" s="119">
        <f>S7/(1+$C$25)-HLOOKUP(S4,$C$18:$X$20,3,FALSE)</f>
        <v>329.88049893849103</v>
      </c>
      <c r="T10" s="119">
        <f ca="1">(HLOOKUP('Grille tarifaire TTC'!S$4,'Grille tarifaire HT'!$B$16:$X$18,3,FALSE)-('Grille tarifaire TTC'!S7/(1+$C$25)-HLOOKUP(S$4,$B$18:$X$20,3,FALSE)))/'Consommateurs types'!$D6</f>
        <v>77.043446575576041</v>
      </c>
      <c r="U10" s="119">
        <f>U7/(1+$C$25)-HLOOKUP(U4,$C$18:$X$20,3,FALSE)</f>
        <v>264.18582343814978</v>
      </c>
      <c r="V10" s="119">
        <f ca="1">(HLOOKUP('Grille tarifaire TTC'!U$4,'Grille tarifaire HT'!$B$16:$X$18,3,FALSE)-('Grille tarifaire TTC'!U7/(1+$C$25)-HLOOKUP(U$4,$B$18:$X$20,3,FALSE)))/'Consommateurs types'!$D6</f>
        <v>80.450466262858043</v>
      </c>
      <c r="W10" s="119">
        <f>W7/(1+$C$25)-HLOOKUP(W4,$C$18:$X$20,3,FALSE)</f>
        <v>192.18582343814981</v>
      </c>
      <c r="X10" s="119">
        <f ca="1">(HLOOKUP('Grille tarifaire TTC'!W$4,'Grille tarifaire HT'!$B$16:$X$18,3,FALSE)-('Grille tarifaire TTC'!W7/(1+$C$25)-HLOOKUP(W$4,$B$18:$X$20,3,FALSE)))/'Consommateurs types'!$D6</f>
        <v>86.635415486811638</v>
      </c>
      <c r="Y10" s="119">
        <f>Y7/(1+$C$25)-HLOOKUP(Y4,$C$18:$X$20,3,FALSE)</f>
        <v>232.39435424383697</v>
      </c>
      <c r="Z10" s="119">
        <f ca="1">(HLOOKUP('Grille tarifaire TTC'!Y$4,'Grille tarifaire HT'!$B$16:$X$18,3,FALSE)-('Grille tarifaire TTC'!Y7/(1+$C$25)-HLOOKUP(Y$4,$B$18:$X$20,3,FALSE)))/'Consommateurs types'!$D6</f>
        <v>80.43044348537407</v>
      </c>
      <c r="AA10" s="119">
        <f>AA7/(1+$C$25)-HLOOKUP(AA4,$C$18:$X$20,3,FALSE)</f>
        <v>254.9725532959697</v>
      </c>
      <c r="AB10" s="119">
        <f ca="1">(HLOOKUP('Grille tarifaire TTC'!AA$4,'Grille tarifaire HT'!$B$16:$X$18,3,FALSE)-('Grille tarifaire TTC'!AA7/(1+$C$25)-HLOOKUP(AA$4,$B$18:$X$20,3,FALSE)))/'Consommateurs types'!$D6</f>
        <v>79.726560151725323</v>
      </c>
      <c r="AC10" s="119">
        <f>AC7/(1+$C$25)-HLOOKUP(AC4,$C$18:$X$20,3,FALSE)</f>
        <v>210.66923576042467</v>
      </c>
      <c r="AD10" s="119">
        <f ca="1">(HLOOKUP('Grille tarifaire TTC'!AC$4,'Grille tarifaire HT'!$B$16:$X$18,3,FALSE)-('Grille tarifaire TTC'!AC7/(1+$C$25)-HLOOKUP(AC$4,$B$18:$X$20,3,FALSE)))/'Consommateurs types'!$D6</f>
        <v>90.680864454411932</v>
      </c>
      <c r="AE10" s="119">
        <f>AE7/(1+$C$25)-HLOOKUP(AE4,$C$18:$X$20,3,FALSE)</f>
        <v>266.18582343814978</v>
      </c>
      <c r="AF10" s="119">
        <f ca="1">(HLOOKUP('Grille tarifaire TTC'!AE$4,'Grille tarifaire HT'!$B$16:$X$18,3,FALSE)-('Grille tarifaire TTC'!AE7/(1+$C$25)-HLOOKUP(AE$4,$B$18:$X$20,3,FALSE)))/'Consommateurs types'!$D6</f>
        <v>77.156369307309859</v>
      </c>
      <c r="AG10" s="119">
        <f>AG7/(1+$C$25)-HLOOKUP(AG4,$C$18:$X$20,3,FALSE)</f>
        <v>264.68819310639628</v>
      </c>
      <c r="AH10" s="119">
        <f ca="1">(HLOOKUP('Grille tarifaire TTC'!AG$4,'Grille tarifaire HT'!$B$16:$X$18,3,FALSE)-('Grille tarifaire TTC'!AG7/(1+$C$25)-HLOOKUP(AG$4,$B$18:$X$20,3,FALSE)))/'Consommateurs types'!$D6</f>
        <v>80.288115748787334</v>
      </c>
      <c r="AI10" s="119">
        <f>AI7/(1+$C$25)-HLOOKUP(AI4,$C$18:$X$20,3,FALSE)</f>
        <v>331.8161551917043</v>
      </c>
      <c r="AJ10" s="119">
        <f ca="1">(HLOOKUP('Grille tarifaire TTC'!AI$4,'Grille tarifaire HT'!$B$16:$X$18,3,FALSE)-('Grille tarifaire TTC'!AI7/(1+$C$25)-HLOOKUP(AI$4,$B$18:$X$20,3,FALSE)))/'Consommateurs types'!$D6</f>
        <v>80.239282164844454</v>
      </c>
      <c r="AK10" s="119">
        <f>AK7/(1+$C$25)-HLOOKUP(AK4,$C$18:$X$20,3,FALSE)</f>
        <v>370.0626006893346</v>
      </c>
      <c r="AL10" s="119">
        <f ca="1">(HLOOKUP('Grille tarifaire TTC'!AK$4,'Grille tarifaire HT'!$B$16:$X$18,3,FALSE)-('Grille tarifaire TTC'!AK7/(1+$C$25)-HLOOKUP(AK$4,$B$18:$X$20,3,FALSE)))/'Consommateurs types'!$D6</f>
        <v>78.643843301438224</v>
      </c>
      <c r="AM10" s="119">
        <f>AM7/(1+$C$25)-HLOOKUP(AM4,$C$18:$X$20,3,FALSE)</f>
        <v>297.16212675568534</v>
      </c>
      <c r="AN10" s="119">
        <f ca="1">(HLOOKUP('Grille tarifaire TTC'!AM$4,'Grille tarifaire HT'!$B$16:$X$18,3,FALSE)-('Grille tarifaire TTC'!AM7/(1+$C$25)-HLOOKUP(AM$4,$B$18:$X$20,3,FALSE)))/'Consommateurs types'!$D6</f>
        <v>75.838409078850944</v>
      </c>
      <c r="AO10" s="119">
        <f>AO7/(1+$C$25)-HLOOKUP(AO4,$C$18:$X$20,3,FALSE)</f>
        <v>234.18582343814978</v>
      </c>
      <c r="AP10" s="119">
        <f ca="1">(HLOOKUP('Grille tarifaire TTC'!AO$4,'Grille tarifaire HT'!$B$16:$X$18,3,FALSE)-('Grille tarifaire TTC'!AO7/(1+$C$25)-HLOOKUP(AO$4,$B$18:$X$20,3,FALSE)))/'Consommateurs types'!$D6</f>
        <v>83.728103260224287</v>
      </c>
      <c r="AQ10" s="119">
        <f>AQ7/(1+$C$25)-HLOOKUP(AQ4,$C$18:$X$20,3,FALSE)</f>
        <v>226.01520732440571</v>
      </c>
      <c r="AR10" s="119">
        <f ca="1">(HLOOKUP('Grille tarifaire TTC'!AQ$4,'Grille tarifaire HT'!$B$16:$X$18,3,FALSE)-('Grille tarifaire TTC'!AQ7/(1+$C$25)-HLOOKUP(AQ$4,$B$18:$X$20,3,FALSE)))/'Consommateurs types'!$D6</f>
        <v>79.78040985248731</v>
      </c>
      <c r="AS10" s="119">
        <f>AS7/(1+$C$25)-HLOOKUP(AS4,$C$18:$X$20,3,FALSE)</f>
        <v>361.24275807115612</v>
      </c>
      <c r="AT10" s="119">
        <f ca="1">(HLOOKUP('Grille tarifaire TTC'!AS$4,'Grille tarifaire HT'!$B$16:$X$18,3,FALSE)-('Grille tarifaire TTC'!AS7/(1+$C$25)-HLOOKUP(AS$4,$B$18:$X$20,3,FALSE)))/'Consommateurs types'!$D6</f>
        <v>82.893706883796312</v>
      </c>
      <c r="AU10" s="111"/>
    </row>
    <row r="11" spans="1:47" x14ac:dyDescent="0.35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</row>
    <row r="12" spans="1:47" x14ac:dyDescent="0.35"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</row>
    <row r="13" spans="1:47" ht="20.75" customHeight="1" thickBot="1" x14ac:dyDescent="0.4">
      <c r="C13" s="223"/>
      <c r="D13" s="223"/>
      <c r="E13" s="223"/>
      <c r="F13" s="223"/>
    </row>
    <row r="14" spans="1:47" x14ac:dyDescent="0.35">
      <c r="B14" s="221" t="s">
        <v>61</v>
      </c>
      <c r="C14" s="52" t="s">
        <v>58</v>
      </c>
      <c r="D14" s="52" t="s">
        <v>59</v>
      </c>
      <c r="E14" s="53" t="s">
        <v>60</v>
      </c>
    </row>
    <row r="15" spans="1:47" ht="14" thickBot="1" x14ac:dyDescent="0.4">
      <c r="A15" s="6"/>
      <c r="B15" s="222"/>
      <c r="C15" s="54">
        <v>0.8357</v>
      </c>
      <c r="D15" s="55">
        <v>0.20799999999999999</v>
      </c>
      <c r="E15" s="56">
        <v>4.7100000000000003E-2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47" x14ac:dyDescent="0.35">
      <c r="E16" s="220"/>
      <c r="F16" s="220"/>
      <c r="G16" s="51"/>
      <c r="H16"/>
      <c r="I1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46" ht="14" thickBot="1" x14ac:dyDescent="0.4"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46" ht="14" thickBot="1" x14ac:dyDescent="0.4">
      <c r="A18" s="6"/>
      <c r="B18" s="6" t="s">
        <v>7</v>
      </c>
      <c r="C18" s="43" t="s">
        <v>48</v>
      </c>
      <c r="D18" s="43" t="str">
        <f>E4</f>
        <v>Electricité de Strasbourg (anciennes concessions)</v>
      </c>
      <c r="E18" s="43" t="s">
        <v>55</v>
      </c>
      <c r="F18" s="43" t="s">
        <v>33</v>
      </c>
      <c r="G18" s="43" t="s">
        <v>34</v>
      </c>
      <c r="H18" s="43" t="s">
        <v>35</v>
      </c>
      <c r="I18" s="43" t="s">
        <v>36</v>
      </c>
      <c r="J18" s="43" t="s">
        <v>37</v>
      </c>
      <c r="K18" s="43" t="s">
        <v>38</v>
      </c>
      <c r="L18" s="43" t="s">
        <v>49</v>
      </c>
      <c r="M18" s="43" t="s">
        <v>65</v>
      </c>
      <c r="N18" s="43" t="s">
        <v>50</v>
      </c>
      <c r="O18" s="43" t="s">
        <v>42</v>
      </c>
      <c r="P18" s="43" t="s">
        <v>51</v>
      </c>
      <c r="Q18" s="43" t="s">
        <v>43</v>
      </c>
      <c r="R18" s="43" t="s">
        <v>52</v>
      </c>
      <c r="S18" s="43" t="s">
        <v>44</v>
      </c>
      <c r="T18" s="43" t="s">
        <v>45</v>
      </c>
      <c r="U18" s="43" t="s">
        <v>46</v>
      </c>
      <c r="V18" s="43" t="s">
        <v>57</v>
      </c>
      <c r="W18" s="43" t="s">
        <v>47</v>
      </c>
      <c r="X18" s="50" t="s">
        <v>64</v>
      </c>
    </row>
    <row r="19" spans="1:46" ht="14" thickBot="1" x14ac:dyDescent="0.4">
      <c r="A19" s="6"/>
      <c r="B19" s="48" t="s">
        <v>5</v>
      </c>
      <c r="C19" s="61">
        <f>+ATRD!D5*('Grille tarifaire TTC'!$C$15*'Grille tarifaire TTC'!$E$15+'Grille tarifaire TTC'!$D$15)</f>
        <v>12.1405009476</v>
      </c>
      <c r="D19" s="57">
        <f>+ATRD!F5*('Grille tarifaire TTC'!$C$15*'Grille tarifaire TTC'!$E$15+'Grille tarifaire TTC'!$D$15)</f>
        <v>12.051450818399999</v>
      </c>
      <c r="E19" s="57">
        <f>+ATRD!H5*('Grille tarifaire TTC'!$C$15*'Grille tarifaire TTC'!$E$15+'Grille tarifaire TTC'!$D$15)</f>
        <v>20.986147114799998</v>
      </c>
      <c r="F19" s="57">
        <f>+ATRD!J5*('Grille tarifaire TTC'!$C$15*'Grille tarifaire TTC'!$E$15+'Grille tarifaire TTC'!$D$15)</f>
        <v>12.407651335200001</v>
      </c>
      <c r="G19" s="57">
        <f>+ATRD!L5*('Grille tarifaire TTC'!$C$15*'Grille tarifaire TTC'!$E$15+'Grille tarifaire TTC'!$D$15)</f>
        <v>15.435355727999999</v>
      </c>
      <c r="H19" s="57">
        <f>+ATRD!N5*('Grille tarifaire TTC'!$C$15*'Grille tarifaire TTC'!$E$15+'Grille tarifaire TTC'!$D$15)</f>
        <v>10.626648751199999</v>
      </c>
      <c r="I19" s="57">
        <f>+ATRD!P5*('Grille tarifaire TTC'!$C$15*'Grille tarifaire TTC'!$E$15+'Grille tarifaire TTC'!$D$15)</f>
        <v>12.5560682172</v>
      </c>
      <c r="J19" s="57">
        <f>+ATRD!R5*('Grille tarifaire TTC'!$C$15*'Grille tarifaire TTC'!$E$15+'Grille tarifaire TTC'!$D$15)</f>
        <v>12.763851852</v>
      </c>
      <c r="K19" s="57">
        <f>+ATRD!T5*('Grille tarifaire TTC'!$C$15*'Grille tarifaire TTC'!$E$15+'Grille tarifaire TTC'!$D$15)</f>
        <v>14.2183372956</v>
      </c>
      <c r="L19" s="57">
        <f>+ATRD!$V5*('Grille tarifaire TTC'!$C$15*'Grille tarifaire TTC'!$E$15+'Grille tarifaire TTC'!$D$15)</f>
        <v>13.684036520399999</v>
      </c>
      <c r="M19" s="57">
        <f>+ATRD!$V5*('Grille tarifaire TTC'!$C$15*'Grille tarifaire TTC'!$E$15+'Grille tarifaire TTC'!$D$15)</f>
        <v>13.684036520399999</v>
      </c>
      <c r="N19" s="57">
        <f>+ATRD!$V5*('Grille tarifaire TTC'!$C$15*'Grille tarifaire TTC'!$E$15+'Grille tarifaire TTC'!$D$15)</f>
        <v>13.684036520399999</v>
      </c>
      <c r="O19" s="57">
        <f>+ATRD!$V5*('Grille tarifaire TTC'!$C$15*'Grille tarifaire TTC'!$E$15+'Grille tarifaire TTC'!$D$15)</f>
        <v>13.684036520399999</v>
      </c>
      <c r="P19" s="57">
        <f>+ATRD!$V5*('Grille tarifaire TTC'!$C$15*'Grille tarifaire TTC'!$E$15+'Grille tarifaire TTC'!$D$15)</f>
        <v>13.684036520399999</v>
      </c>
      <c r="Q19" s="57">
        <f>+ATRD!$V5*('Grille tarifaire TTC'!$C$15*'Grille tarifaire TTC'!$E$15+'Grille tarifaire TTC'!$D$15)</f>
        <v>13.684036520399999</v>
      </c>
      <c r="R19" s="57">
        <f>+ATRD!$V5*('Grille tarifaire TTC'!$C$15*'Grille tarifaire TTC'!$E$15+'Grille tarifaire TTC'!$D$15)</f>
        <v>13.684036520399999</v>
      </c>
      <c r="S19" s="57">
        <f>+ATRD!$V5*('Grille tarifaire TTC'!$C$15*'Grille tarifaire TTC'!$E$15+'Grille tarifaire TTC'!$D$15)</f>
        <v>13.684036520399999</v>
      </c>
      <c r="T19" s="57">
        <f>+ATRD!$V5*('Grille tarifaire TTC'!$C$15*'Grille tarifaire TTC'!$E$15+'Grille tarifaire TTC'!$D$15)</f>
        <v>13.684036520399999</v>
      </c>
      <c r="U19" s="57">
        <f>+ATRD!$V5*('Grille tarifaire TTC'!$C$15*'Grille tarifaire TTC'!$E$15+'Grille tarifaire TTC'!$D$15)</f>
        <v>13.684036520399999</v>
      </c>
      <c r="V19" s="57">
        <f>+ATRD!$V5*('Grille tarifaire TTC'!$C$15*'Grille tarifaire TTC'!$E$15+'Grille tarifaire TTC'!$D$15)</f>
        <v>13.684036520399999</v>
      </c>
      <c r="W19" s="57">
        <f>+ATRD!$V5*('Grille tarifaire TTC'!$C$15*'Grille tarifaire TTC'!$E$15+'Grille tarifaire TTC'!$D$15)</f>
        <v>13.684036520399999</v>
      </c>
      <c r="X19" s="58">
        <f>+ATRD!X5*('Grille tarifaire TTC'!$C$15*'Grille tarifaire TTC'!$E$15+'Grille tarifaire TTC'!$D$15)</f>
        <v>17.375702634298719</v>
      </c>
    </row>
    <row r="20" spans="1:46" ht="14" thickBot="1" x14ac:dyDescent="0.4">
      <c r="B20" s="63" t="s">
        <v>6</v>
      </c>
      <c r="C20" s="62">
        <f>+ATRD!D6*('Grille tarifaire TTC'!$C$15*'Grille tarifaire TTC'!$E$15+'Grille tarifaire TTC'!$D$15)</f>
        <v>40.755275797199999</v>
      </c>
      <c r="D20" s="59">
        <f>+ATRD!F6*('Grille tarifaire TTC'!$C$15*'Grille tarifaire TTC'!$E$15+'Grille tarifaire TTC'!$D$15)</f>
        <v>40.369391903999997</v>
      </c>
      <c r="E20" s="59">
        <f>+ATRD!H6*('Grille tarifaire TTC'!$C$15*'Grille tarifaire TTC'!$E$15+'Grille tarifaire TTC'!$D$15)</f>
        <v>75.277042550399997</v>
      </c>
      <c r="F20" s="59">
        <f>+ATRD!J6*('Grille tarifaire TTC'!$C$15*'Grille tarifaire TTC'!$E$15+'Grille tarifaire TTC'!$D$15)</f>
        <v>41.764510594800008</v>
      </c>
      <c r="G20" s="59">
        <f>+ATRD!L6*('Grille tarifaire TTC'!$C$15*'Grille tarifaire TTC'!$E$15+'Grille tarifaire TTC'!$D$15)</f>
        <v>53.608177778399998</v>
      </c>
      <c r="H20" s="59">
        <f>+ATRD!N6*('Grille tarifaire TTC'!$C$15*'Grille tarifaire TTC'!$E$15+'Grille tarifaire TTC'!$D$15)</f>
        <v>34.788917140799995</v>
      </c>
      <c r="I20" s="59">
        <f>+ATRD!P6*('Grille tarifaire TTC'!$C$15*'Grille tarifaire TTC'!$E$15+'Grille tarifaire TTC'!$D$15)</f>
        <v>42.328494746400004</v>
      </c>
      <c r="J20" s="59">
        <f>+ATRD!R6*('Grille tarifaire TTC'!$C$15*'Grille tarifaire TTC'!$E$15+'Grille tarifaire TTC'!$D$15)</f>
        <v>43.2189960384</v>
      </c>
      <c r="K20" s="59">
        <f>+ATRD!T6*('Grille tarifaire TTC'!$C$15*'Grille tarifaire TTC'!$E$15+'Grille tarifaire TTC'!$D$15)</f>
        <v>48.858837554400004</v>
      </c>
      <c r="L20" s="57">
        <f>+ATRD!$V6*('Grille tarifaire TTC'!$C$15*'Grille tarifaire TTC'!$E$15+'Grille tarifaire TTC'!$D$15)</f>
        <v>46.781001206399999</v>
      </c>
      <c r="M20" s="57">
        <f>+ATRD!$V6*('Grille tarifaire TTC'!$C$15*'Grille tarifaire TTC'!$E$15+'Grille tarifaire TTC'!$D$15)</f>
        <v>46.781001206399999</v>
      </c>
      <c r="N20" s="59">
        <f>+ATRD!$V6*('Grille tarifaire TTC'!$C$15*'Grille tarifaire TTC'!$E$15+'Grille tarifaire TTC'!$D$15)</f>
        <v>46.781001206399999</v>
      </c>
      <c r="O20" s="59">
        <f>+ATRD!$V6*('Grille tarifaire TTC'!$C$15*'Grille tarifaire TTC'!$E$15+'Grille tarifaire TTC'!$D$15)</f>
        <v>46.781001206399999</v>
      </c>
      <c r="P20" s="59">
        <f>+ATRD!$V6*('Grille tarifaire TTC'!$C$15*'Grille tarifaire TTC'!$E$15+'Grille tarifaire TTC'!$D$15)</f>
        <v>46.781001206399999</v>
      </c>
      <c r="Q20" s="59">
        <f>+ATRD!$V6*('Grille tarifaire TTC'!$C$15*'Grille tarifaire TTC'!$E$15+'Grille tarifaire TTC'!$D$15)</f>
        <v>46.781001206399999</v>
      </c>
      <c r="R20" s="59">
        <f>+ATRD!$V6*('Grille tarifaire TTC'!$C$15*'Grille tarifaire TTC'!$E$15+'Grille tarifaire TTC'!$D$15)</f>
        <v>46.781001206399999</v>
      </c>
      <c r="S20" s="59">
        <f>+ATRD!$V6*('Grille tarifaire TTC'!$C$15*'Grille tarifaire TTC'!$E$15+'Grille tarifaire TTC'!$D$15)</f>
        <v>46.781001206399999</v>
      </c>
      <c r="T20" s="59">
        <f>+ATRD!$V6*('Grille tarifaire TTC'!$C$15*'Grille tarifaire TTC'!$E$15+'Grille tarifaire TTC'!$D$15)</f>
        <v>46.781001206399999</v>
      </c>
      <c r="U20" s="59">
        <f>+ATRD!$V6*('Grille tarifaire TTC'!$C$15*'Grille tarifaire TTC'!$E$15+'Grille tarifaire TTC'!$D$15)</f>
        <v>46.781001206399999</v>
      </c>
      <c r="V20" s="59">
        <f>+ATRD!$V6*('Grille tarifaire TTC'!$C$15*'Grille tarifaire TTC'!$E$15+'Grille tarifaire TTC'!$D$15)</f>
        <v>46.781001206399999</v>
      </c>
      <c r="W20" s="59">
        <f>+ATRD!$V6*('Grille tarifaire TTC'!$C$15*'Grille tarifaire TTC'!$E$15+'Grille tarifaire TTC'!$D$15)</f>
        <v>46.781001206399999</v>
      </c>
      <c r="X20" s="60">
        <f>+ATRD!X6*('Grille tarifaire TTC'!$C$15*'Grille tarifaire TTC'!$E$15+'Grille tarifaire TTC'!$D$15)</f>
        <v>61.145867521260953</v>
      </c>
    </row>
    <row r="22" spans="1:46" ht="14" thickBot="1" x14ac:dyDescent="0.4"/>
    <row r="23" spans="1:46" ht="14" thickBot="1" x14ac:dyDescent="0.4">
      <c r="B23" s="202" t="s">
        <v>93</v>
      </c>
      <c r="C23" s="203"/>
      <c r="E23" s="144" t="s">
        <v>91</v>
      </c>
      <c r="F23" s="155" t="s">
        <v>80</v>
      </c>
    </row>
    <row r="24" spans="1:46" ht="14" thickBot="1" x14ac:dyDescent="0.4">
      <c r="B24" s="15" t="s">
        <v>14</v>
      </c>
      <c r="C24" s="15"/>
      <c r="E24" s="156" t="s">
        <v>81</v>
      </c>
      <c r="F24" s="157">
        <f>114.3-102.94</f>
        <v>11.36</v>
      </c>
    </row>
    <row r="25" spans="1:46" ht="14" thickBot="1" x14ac:dyDescent="0.4">
      <c r="B25" s="42" t="s">
        <v>8</v>
      </c>
      <c r="C25" s="64">
        <v>5.5E-2</v>
      </c>
      <c r="E25" s="146" t="s">
        <v>82</v>
      </c>
      <c r="F25" s="158">
        <f>277.43-257.18</f>
        <v>20.25</v>
      </c>
    </row>
    <row r="26" spans="1:46" x14ac:dyDescent="0.35">
      <c r="B26" s="42" t="s">
        <v>9</v>
      </c>
      <c r="C26" s="65">
        <v>0.2</v>
      </c>
    </row>
    <row r="27" spans="1:46" ht="14" thickBot="1" x14ac:dyDescent="0.4">
      <c r="B27" s="12" t="s">
        <v>12</v>
      </c>
      <c r="C27" s="66">
        <v>17.16</v>
      </c>
    </row>
    <row r="28" spans="1:46" ht="14" thickBot="1" x14ac:dyDescent="0.4"/>
    <row r="29" spans="1:46" ht="20.5" thickBot="1" x14ac:dyDescent="0.4">
      <c r="B29" s="152" t="s">
        <v>83</v>
      </c>
      <c r="C29" s="214" t="s">
        <v>48</v>
      </c>
      <c r="D29" s="214"/>
      <c r="E29" s="224" t="s">
        <v>54</v>
      </c>
      <c r="F29" s="214"/>
      <c r="G29" s="214" t="s">
        <v>55</v>
      </c>
      <c r="H29" s="214"/>
      <c r="I29" s="214" t="s">
        <v>33</v>
      </c>
      <c r="J29" s="214"/>
      <c r="K29" s="214" t="s">
        <v>34</v>
      </c>
      <c r="L29" s="214"/>
      <c r="M29" s="214" t="s">
        <v>35</v>
      </c>
      <c r="N29" s="214"/>
      <c r="O29" s="214" t="s">
        <v>36</v>
      </c>
      <c r="P29" s="214"/>
      <c r="Q29" s="214" t="s">
        <v>37</v>
      </c>
      <c r="R29" s="214"/>
      <c r="S29" s="214" t="s">
        <v>38</v>
      </c>
      <c r="T29" s="214"/>
      <c r="U29" s="214" t="s">
        <v>49</v>
      </c>
      <c r="V29" s="214"/>
      <c r="W29" s="214" t="s">
        <v>65</v>
      </c>
      <c r="X29" s="214"/>
      <c r="Y29" s="214" t="s">
        <v>50</v>
      </c>
      <c r="Z29" s="214"/>
      <c r="AA29" s="214" t="s">
        <v>42</v>
      </c>
      <c r="AB29" s="214"/>
      <c r="AC29" s="214" t="s">
        <v>51</v>
      </c>
      <c r="AD29" s="214"/>
      <c r="AE29" s="214" t="s">
        <v>43</v>
      </c>
      <c r="AF29" s="214"/>
      <c r="AG29" s="214" t="s">
        <v>52</v>
      </c>
      <c r="AH29" s="214"/>
      <c r="AI29" s="214" t="s">
        <v>44</v>
      </c>
      <c r="AJ29" s="214"/>
      <c r="AK29" s="214" t="s">
        <v>45</v>
      </c>
      <c r="AL29" s="214"/>
      <c r="AM29" s="214" t="s">
        <v>46</v>
      </c>
      <c r="AN29" s="214"/>
      <c r="AO29" s="214" t="s">
        <v>57</v>
      </c>
      <c r="AP29" s="214"/>
      <c r="AQ29" s="214" t="s">
        <v>47</v>
      </c>
      <c r="AR29" s="214"/>
      <c r="AS29" s="214" t="s">
        <v>66</v>
      </c>
      <c r="AT29" s="214"/>
    </row>
    <row r="30" spans="1:46" ht="14" thickBot="1" x14ac:dyDescent="0.4">
      <c r="B30" s="161" t="s">
        <v>18</v>
      </c>
      <c r="C30" s="144" t="s">
        <v>56</v>
      </c>
      <c r="D30" s="144" t="s">
        <v>41</v>
      </c>
      <c r="E30" s="155" t="s">
        <v>56</v>
      </c>
      <c r="F30" s="144" t="s">
        <v>41</v>
      </c>
      <c r="G30" s="144" t="s">
        <v>56</v>
      </c>
      <c r="H30" s="144" t="s">
        <v>41</v>
      </c>
      <c r="I30" s="144" t="s">
        <v>56</v>
      </c>
      <c r="J30" s="144" t="s">
        <v>41</v>
      </c>
      <c r="K30" s="144" t="s">
        <v>56</v>
      </c>
      <c r="L30" s="144" t="s">
        <v>41</v>
      </c>
      <c r="M30" s="144" t="s">
        <v>56</v>
      </c>
      <c r="N30" s="144" t="s">
        <v>41</v>
      </c>
      <c r="O30" s="144" t="s">
        <v>56</v>
      </c>
      <c r="P30" s="144" t="s">
        <v>41</v>
      </c>
      <c r="Q30" s="144" t="s">
        <v>56</v>
      </c>
      <c r="R30" s="144" t="s">
        <v>41</v>
      </c>
      <c r="S30" s="144" t="s">
        <v>56</v>
      </c>
      <c r="T30" s="144" t="s">
        <v>41</v>
      </c>
      <c r="U30" s="144" t="s">
        <v>56</v>
      </c>
      <c r="V30" s="144" t="s">
        <v>41</v>
      </c>
      <c r="W30" s="144" t="s">
        <v>56</v>
      </c>
      <c r="X30" s="144" t="s">
        <v>41</v>
      </c>
      <c r="Y30" s="144" t="s">
        <v>56</v>
      </c>
      <c r="Z30" s="144" t="s">
        <v>41</v>
      </c>
      <c r="AA30" s="144" t="s">
        <v>56</v>
      </c>
      <c r="AB30" s="144" t="s">
        <v>41</v>
      </c>
      <c r="AC30" s="144" t="s">
        <v>56</v>
      </c>
      <c r="AD30" s="144" t="s">
        <v>41</v>
      </c>
      <c r="AE30" s="144" t="s">
        <v>56</v>
      </c>
      <c r="AF30" s="144" t="s">
        <v>41</v>
      </c>
      <c r="AG30" s="144" t="s">
        <v>56</v>
      </c>
      <c r="AH30" s="144" t="s">
        <v>41</v>
      </c>
      <c r="AI30" s="144" t="s">
        <v>56</v>
      </c>
      <c r="AJ30" s="144" t="s">
        <v>41</v>
      </c>
      <c r="AK30" s="144" t="s">
        <v>56</v>
      </c>
      <c r="AL30" s="144" t="s">
        <v>41</v>
      </c>
      <c r="AM30" s="144" t="s">
        <v>56</v>
      </c>
      <c r="AN30" s="144" t="s">
        <v>41</v>
      </c>
      <c r="AO30" s="144" t="s">
        <v>56</v>
      </c>
      <c r="AP30" s="144" t="s">
        <v>41</v>
      </c>
      <c r="AQ30" s="144" t="s">
        <v>56</v>
      </c>
      <c r="AR30" s="144" t="s">
        <v>41</v>
      </c>
      <c r="AS30" s="144" t="s">
        <v>56</v>
      </c>
      <c r="AT30" s="144" t="s">
        <v>41</v>
      </c>
    </row>
    <row r="31" spans="1:46" x14ac:dyDescent="0.35">
      <c r="B31" s="162" t="s">
        <v>20</v>
      </c>
      <c r="C31" s="164">
        <v>134.51</v>
      </c>
      <c r="D31" s="160">
        <v>138.98349284821859</v>
      </c>
      <c r="E31" s="104">
        <v>203.03</v>
      </c>
      <c r="F31" s="166">
        <v>76.361920955266839</v>
      </c>
      <c r="G31" s="104">
        <v>139.24</v>
      </c>
      <c r="H31" s="166">
        <v>202.19791232854732</v>
      </c>
      <c r="I31" s="104">
        <v>59.21</v>
      </c>
      <c r="J31" s="166">
        <v>208.56938143838892</v>
      </c>
      <c r="K31" s="104">
        <v>114.41</v>
      </c>
      <c r="L31" s="166">
        <v>181.80265770647895</v>
      </c>
      <c r="M31" s="104">
        <v>116.45</v>
      </c>
      <c r="N31" s="166">
        <v>144.36252429553176</v>
      </c>
      <c r="O31" s="104">
        <v>168.09</v>
      </c>
      <c r="P31" s="166">
        <v>110.37966715267461</v>
      </c>
      <c r="Q31" s="104">
        <v>112.35</v>
      </c>
      <c r="R31" s="166">
        <v>164.66683338640416</v>
      </c>
      <c r="S31" s="104">
        <v>113.59</v>
      </c>
      <c r="T31" s="166">
        <v>175.79552648640944</v>
      </c>
      <c r="U31" s="104">
        <v>89.78</v>
      </c>
      <c r="V31" s="166">
        <v>190.88448667356874</v>
      </c>
      <c r="W31" s="104">
        <v>73.989999999999995</v>
      </c>
      <c r="X31" s="166">
        <v>205.61158776253566</v>
      </c>
      <c r="Y31" s="104">
        <v>108.58</v>
      </c>
      <c r="Z31" s="166">
        <v>172.74115077392761</v>
      </c>
      <c r="AA31" s="104">
        <v>100.68</v>
      </c>
      <c r="AB31" s="166">
        <v>179.97305567895276</v>
      </c>
      <c r="AC31" s="104">
        <v>72.05</v>
      </c>
      <c r="AD31" s="166">
        <v>210.33038238778178</v>
      </c>
      <c r="AE31" s="104">
        <v>105.64</v>
      </c>
      <c r="AF31" s="166">
        <v>174.6685481002576</v>
      </c>
      <c r="AG31" s="104">
        <v>92.46</v>
      </c>
      <c r="AH31" s="166">
        <v>188.17414261195754</v>
      </c>
      <c r="AI31" s="104">
        <v>117.25</v>
      </c>
      <c r="AJ31" s="166">
        <v>168.89734193185677</v>
      </c>
      <c r="AK31" s="104">
        <v>129.91</v>
      </c>
      <c r="AL31" s="166">
        <v>158.79303746245336</v>
      </c>
      <c r="AM31" s="104">
        <v>105.85</v>
      </c>
      <c r="AN31" s="166">
        <v>175.22067757698139</v>
      </c>
      <c r="AO31" s="104">
        <v>118.3</v>
      </c>
      <c r="AP31" s="166">
        <v>165.56636508532077</v>
      </c>
      <c r="AQ31" s="104">
        <v>84.81</v>
      </c>
      <c r="AR31" s="166">
        <v>192.91237199219321</v>
      </c>
      <c r="AS31" s="104">
        <v>234.04</v>
      </c>
      <c r="AT31" s="166">
        <v>104.79435905050488</v>
      </c>
    </row>
    <row r="32" spans="1:46" ht="14" thickBot="1" x14ac:dyDescent="0.4">
      <c r="B32" s="163" t="s">
        <v>17</v>
      </c>
      <c r="C32" s="165">
        <v>352.82</v>
      </c>
      <c r="D32" s="159">
        <v>89.392632958654289</v>
      </c>
      <c r="E32" s="165">
        <v>338.64</v>
      </c>
      <c r="F32" s="159">
        <v>91.132951493348543</v>
      </c>
      <c r="G32" s="165">
        <v>382.26</v>
      </c>
      <c r="H32" s="159">
        <v>111.08486769345667</v>
      </c>
      <c r="I32" s="165">
        <v>232.03</v>
      </c>
      <c r="J32" s="159">
        <v>99.170374807559867</v>
      </c>
      <c r="K32" s="165">
        <v>326.99</v>
      </c>
      <c r="L32" s="159">
        <v>94.134734950023599</v>
      </c>
      <c r="M32" s="165">
        <v>290.86</v>
      </c>
      <c r="N32" s="159">
        <v>90.247644837233466</v>
      </c>
      <c r="O32" s="165">
        <v>277.95</v>
      </c>
      <c r="P32" s="159">
        <v>95.359359970764629</v>
      </c>
      <c r="Q32" s="165">
        <v>251.68</v>
      </c>
      <c r="R32" s="159">
        <v>102.78026472409711</v>
      </c>
      <c r="S32" s="165">
        <v>392</v>
      </c>
      <c r="T32" s="159">
        <v>91.140629028432599</v>
      </c>
      <c r="U32" s="165">
        <v>307.82</v>
      </c>
      <c r="V32" s="159">
        <v>95.467731398706803</v>
      </c>
      <c r="W32" s="165">
        <v>231.86</v>
      </c>
      <c r="X32" s="159">
        <v>102.33310652795404</v>
      </c>
      <c r="Y32" s="165">
        <v>274.27999999999997</v>
      </c>
      <c r="Z32" s="159">
        <v>95.261070980521097</v>
      </c>
      <c r="AA32" s="165">
        <v>298.10000000000002</v>
      </c>
      <c r="AB32" s="159">
        <v>94.468676298607917</v>
      </c>
      <c r="AC32" s="165">
        <v>251.36</v>
      </c>
      <c r="AD32" s="159">
        <v>107.39420966089938</v>
      </c>
      <c r="AE32" s="165">
        <v>309.93</v>
      </c>
      <c r="AF32" s="159">
        <v>91.553008824439914</v>
      </c>
      <c r="AG32" s="165">
        <v>308.35000000000002</v>
      </c>
      <c r="AH32" s="159">
        <v>95.235311517752308</v>
      </c>
      <c r="AI32" s="165">
        <v>393.27</v>
      </c>
      <c r="AJ32" s="159">
        <v>94.635497806842267</v>
      </c>
      <c r="AK32" s="165">
        <v>447.08</v>
      </c>
      <c r="AL32" s="159">
        <v>92.009797475792183</v>
      </c>
      <c r="AM32" s="165">
        <v>344.53</v>
      </c>
      <c r="AN32" s="159">
        <v>90.130208852401935</v>
      </c>
      <c r="AO32" s="165">
        <v>276.17</v>
      </c>
      <c r="AP32" s="159">
        <v>99.188521029785335</v>
      </c>
      <c r="AQ32" s="165">
        <v>267.55</v>
      </c>
      <c r="AR32" s="159">
        <v>94.237536136967222</v>
      </c>
      <c r="AS32" s="165">
        <v>438.63</v>
      </c>
      <c r="AT32" s="159">
        <v>98.922756834594793</v>
      </c>
    </row>
  </sheetData>
  <mergeCells count="49">
    <mergeCell ref="AQ29:AR29"/>
    <mergeCell ref="AS29:AT29"/>
    <mergeCell ref="A9:A10"/>
    <mergeCell ref="AG29:AH29"/>
    <mergeCell ref="AI29:AJ29"/>
    <mergeCell ref="AK29:AL29"/>
    <mergeCell ref="AM29:AN29"/>
    <mergeCell ref="AO29:AP29"/>
    <mergeCell ref="W29:X29"/>
    <mergeCell ref="Y29:Z29"/>
    <mergeCell ref="AA29:AB29"/>
    <mergeCell ref="AC29:AD29"/>
    <mergeCell ref="AE29:AF29"/>
    <mergeCell ref="M29:N29"/>
    <mergeCell ref="O29:P29"/>
    <mergeCell ref="Q29:R29"/>
    <mergeCell ref="S29:T29"/>
    <mergeCell ref="U29:V29"/>
    <mergeCell ref="C29:D29"/>
    <mergeCell ref="E29:F29"/>
    <mergeCell ref="G29:H29"/>
    <mergeCell ref="I29:J29"/>
    <mergeCell ref="K29:L29"/>
    <mergeCell ref="AQ4:AR4"/>
    <mergeCell ref="AS4:AT4"/>
    <mergeCell ref="C13:F13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C4:D4"/>
    <mergeCell ref="E16:F16"/>
    <mergeCell ref="B14:B15"/>
    <mergeCell ref="B23:C23"/>
    <mergeCell ref="AM4:AN4"/>
    <mergeCell ref="AO4:AP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scale="62" orientation="portrait" r:id="rId1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652B-5917-4091-9954-AE620FD01C71}">
  <sheetPr>
    <tabColor theme="8"/>
  </sheetPr>
  <dimension ref="B1:T120"/>
  <sheetViews>
    <sheetView zoomScale="115" zoomScaleNormal="115" workbookViewId="0">
      <selection activeCell="N90" sqref="N90"/>
    </sheetView>
  </sheetViews>
  <sheetFormatPr baseColWidth="10" defaultRowHeight="13.5" x14ac:dyDescent="0.35"/>
  <cols>
    <col min="2" max="2" width="11.6640625" style="120" customWidth="1"/>
    <col min="3" max="3" width="20" customWidth="1"/>
    <col min="4" max="5" width="20.08203125" hidden="1" customWidth="1"/>
    <col min="6" max="6" width="19.6640625" hidden="1" customWidth="1"/>
    <col min="7" max="10" width="10.58203125" hidden="1" customWidth="1"/>
    <col min="11" max="11" width="8.203125E-2" hidden="1" customWidth="1"/>
    <col min="12" max="12" width="5.6640625" style="121" customWidth="1"/>
  </cols>
  <sheetData>
    <row r="1" spans="2:20" ht="14" thickBot="1" x14ac:dyDescent="0.4"/>
    <row r="2" spans="2:20" ht="20.25" customHeight="1" thickBot="1" x14ac:dyDescent="0.4">
      <c r="B2" s="122"/>
      <c r="C2" s="36" t="s">
        <v>18</v>
      </c>
      <c r="D2" s="229" t="s">
        <v>20</v>
      </c>
      <c r="E2" s="230"/>
      <c r="F2" s="229" t="s">
        <v>17</v>
      </c>
      <c r="G2" s="230"/>
      <c r="L2" s="124"/>
      <c r="M2" s="227" t="s">
        <v>20</v>
      </c>
      <c r="N2" s="227"/>
      <c r="O2" s="227" t="s">
        <v>17</v>
      </c>
      <c r="P2" s="227"/>
    </row>
    <row r="3" spans="2:20" ht="20.25" customHeight="1" thickBot="1" x14ac:dyDescent="0.4">
      <c r="B3" s="122"/>
      <c r="D3" s="123" t="s">
        <v>88</v>
      </c>
      <c r="E3" s="15" t="s">
        <v>89</v>
      </c>
      <c r="F3" s="126" t="s">
        <v>88</v>
      </c>
      <c r="G3" s="15" t="s">
        <v>89</v>
      </c>
      <c r="L3" s="127"/>
      <c r="M3" s="125" t="s">
        <v>88</v>
      </c>
      <c r="N3" s="125" t="s">
        <v>89</v>
      </c>
      <c r="O3" s="125" t="s">
        <v>88</v>
      </c>
      <c r="P3" s="125" t="s">
        <v>89</v>
      </c>
    </row>
    <row r="4" spans="2:20" ht="20.25" customHeight="1" thickBot="1" x14ac:dyDescent="0.4">
      <c r="B4" s="226" t="s">
        <v>48</v>
      </c>
      <c r="C4" s="25" t="s">
        <v>56</v>
      </c>
      <c r="D4" s="128">
        <f>'Grille tarifaire HT'!C27</f>
        <v>0</v>
      </c>
      <c r="E4" s="67">
        <f>ROUND(('Grille tarifaire HT'!$C$27+'Grille tarifaire TTC'!$C$19)*(1+'Grille tarifaire TTC'!$C$25),2)</f>
        <v>12.81</v>
      </c>
      <c r="F4" s="129" t="str">
        <f>+'Grille tarifaire HT'!C28</f>
        <v>Gaz de Bordeaux</v>
      </c>
      <c r="G4" s="67" t="e">
        <f>ROUND(('Grille tarifaire HT'!$C$28+'Grille tarifaire TTC'!$C$20)*(1+'Grille tarifaire TTC'!$C$25),2)</f>
        <v>#VALUE!</v>
      </c>
      <c r="L4" s="130" t="s">
        <v>56</v>
      </c>
      <c r="M4" s="131">
        <f>INDEX('Grille tarifaire HT'!$C$9:$AT$12,3,MATCH(B4,'Grille tarifaire HT'!$C$9:$AT$9,0))</f>
        <v>126.12490189600192</v>
      </c>
      <c r="N4" s="131">
        <f>INDEX('Grille tarifaire TTC'!$C$4:$AT$7,3,MATCH(B4,'Grille tarifaire TTC'!$C$4:$AT$4,0))</f>
        <v>145.87</v>
      </c>
      <c r="O4" s="131">
        <f>INDEX('Grille tarifaire HT'!$C$9:$AT$12,4,MATCH(B4,'Grille tarifaire HT'!$C$9:$AT$9,0))</f>
        <v>297.55752041133081</v>
      </c>
      <c r="P4" s="131">
        <f>INDEX('Grille tarifaire TTC'!$C$4:$AT$7,4,MATCH(B4,'Grille tarifaire TTC'!$C$4:$AT$4,0))</f>
        <v>356.92</v>
      </c>
    </row>
    <row r="5" spans="2:20" ht="20.25" customHeight="1" thickBot="1" x14ac:dyDescent="0.4">
      <c r="B5" s="226"/>
      <c r="C5" s="44" t="s">
        <v>41</v>
      </c>
      <c r="D5" s="46">
        <f>'Grille tarifaire HT'!D27</f>
        <v>0</v>
      </c>
      <c r="E5" s="46">
        <f>('Grille tarifaire HT'!$D$27+'Grille tarifaire TTC'!$C$27)*(1+'Grille tarifaire TTC'!$C$26)</f>
        <v>20.591999999999999</v>
      </c>
      <c r="F5" s="47">
        <f>+'Grille tarifaire HT'!D28</f>
        <v>0</v>
      </c>
      <c r="G5" s="46">
        <f>('Grille tarifaire HT'!$D$28+'Grille tarifaire TTC'!$C$27)*(1+'Grille tarifaire TTC'!$C$26)</f>
        <v>20.591999999999999</v>
      </c>
      <c r="L5" s="132" t="s">
        <v>90</v>
      </c>
      <c r="M5" s="133" cm="1">
        <f t="array" aca="1" ref="M5" ca="1">ROUND(INDEX('Grille tarifaire HT'!$C$9:$AT$12,3,MATCH(B4,'Grille tarifaire HT'!$C$9:$AT$9,0)+1)/1000,5)</f>
        <v>0.11386</v>
      </c>
      <c r="N5" s="133" cm="1">
        <f t="array" aca="1" ref="N5" ca="1">ROUND(INDEX('Grille tarifaire TTC'!$C$4:$AT$7,3,MATCH(B4,'Grille tarifaire TTC'!$C$4:$AT$4,0)+1)/1000,5)</f>
        <v>0.15722</v>
      </c>
      <c r="O5" s="133" cm="1">
        <f t="array" aca="1" ref="O5" ca="1">ROUND(INDEX('Grille tarifaire HT'!$C$9:$AT$12,4,MATCH(B4,'Grille tarifaire HT'!$C$9:$AT$9,0)+1)/1000,5)</f>
        <v>7.5410000000000005E-2</v>
      </c>
      <c r="P5" s="133" cm="1">
        <f t="array" aca="1" ref="P5" ca="1">ROUND(INDEX('Grille tarifaire TTC'!$C$4:$AT$7,4,MATCH(B4,'Grille tarifaire TTC'!$C$4:$AT$4,0)+1)/1000,5)</f>
        <v>0.11108999999999999</v>
      </c>
      <c r="R5" s="134"/>
      <c r="T5" s="134"/>
    </row>
    <row r="6" spans="2:20" ht="20.25" customHeight="1" thickBot="1" x14ac:dyDescent="0.4">
      <c r="D6" s="68"/>
      <c r="E6" s="68"/>
      <c r="F6" s="68"/>
      <c r="G6" s="68"/>
      <c r="M6" s="134"/>
    </row>
    <row r="7" spans="2:20" ht="20.25" customHeight="1" thickBot="1" x14ac:dyDescent="0.4">
      <c r="D7" s="68"/>
      <c r="E7" s="68"/>
      <c r="F7" s="68"/>
      <c r="G7" s="68"/>
      <c r="L7" s="124"/>
      <c r="M7" s="227" t="s">
        <v>20</v>
      </c>
      <c r="N7" s="227"/>
      <c r="O7" s="227" t="s">
        <v>17</v>
      </c>
      <c r="P7" s="227"/>
    </row>
    <row r="8" spans="2:20" ht="20.25" customHeight="1" thickBot="1" x14ac:dyDescent="0.4">
      <c r="D8" s="68"/>
      <c r="E8" s="68"/>
      <c r="F8" s="68"/>
      <c r="G8" s="68"/>
      <c r="L8" s="127"/>
      <c r="M8" s="125" t="s">
        <v>88</v>
      </c>
      <c r="N8" s="125" t="s">
        <v>89</v>
      </c>
      <c r="O8" s="125" t="s">
        <v>88</v>
      </c>
      <c r="P8" s="125" t="s">
        <v>89</v>
      </c>
    </row>
    <row r="9" spans="2:20" ht="20.25" customHeight="1" thickBot="1" x14ac:dyDescent="0.4">
      <c r="B9" s="226" t="s">
        <v>63</v>
      </c>
      <c r="C9" s="25" t="s">
        <v>56</v>
      </c>
      <c r="D9" s="135">
        <f>'Grille tarifaire HT'!E27</f>
        <v>0</v>
      </c>
      <c r="E9" s="67">
        <f>ROUND(('Grille tarifaire HT'!$E$27+'Grille tarifaire TTC'!$D$19)*(1+'Grille tarifaire TTC'!$C$25),2)</f>
        <v>12.71</v>
      </c>
      <c r="F9" s="136" t="str">
        <f>+'Grille tarifaire HT'!E28</f>
        <v>Electricité de Strasbourg (anciennes concessions)</v>
      </c>
      <c r="G9" s="137" t="e">
        <f>ROUND(('Grille tarifaire HT'!$E$28+'Grille tarifaire TTC'!$D$20)*(1+'Grille tarifaire TTC'!$C$25),2)</f>
        <v>#VALUE!</v>
      </c>
      <c r="L9" s="130" t="s">
        <v>56</v>
      </c>
      <c r="M9" s="131">
        <f>INDEX('Grille tarifaire HT'!$C$9:$AT$12,3,MATCH(B9,'Grille tarifaire HT'!$C$9:$AT$9,0))</f>
        <v>174.94380984510713</v>
      </c>
      <c r="N9" s="131">
        <f>INDEX('Grille tarifaire TTC'!$C$4:$AT$7,3,MATCH(B9,'Grille tarifaire TTC'!$C$4:$AT$4,0))</f>
        <v>197.28</v>
      </c>
      <c r="O9" s="131">
        <f>INDEX('Grille tarifaire HT'!$C$9:$AT$12,4,MATCH(B9,'Grille tarifaire HT'!$C$9:$AT$9,0))</f>
        <v>287.27041852254035</v>
      </c>
      <c r="P9" s="131">
        <f>INDEX('Grille tarifaire TTC'!$C$4:$AT$7,4,MATCH(B9,'Grille tarifaire TTC'!$C$4:$AT$4,0))</f>
        <v>345.66</v>
      </c>
    </row>
    <row r="10" spans="2:20" ht="20.25" customHeight="1" thickBot="1" x14ac:dyDescent="0.4">
      <c r="B10" s="226"/>
      <c r="C10" s="44" t="s">
        <v>41</v>
      </c>
      <c r="D10" s="136">
        <f>'Grille tarifaire HT'!F27</f>
        <v>0</v>
      </c>
      <c r="E10" s="136">
        <f>('Grille tarifaire HT'!$F$27+'Grille tarifaire TTC'!$C$27)*(1+'Grille tarifaire TTC'!$C$26)</f>
        <v>20.591999999999999</v>
      </c>
      <c r="F10" s="47">
        <f>+'Grille tarifaire HT'!F28</f>
        <v>0</v>
      </c>
      <c r="G10" s="138">
        <f>('Grille tarifaire HT'!$F$28+'Grille tarifaire TTC'!$C$27)*(1+'Grille tarifaire TTC'!$C$26)</f>
        <v>20.591999999999999</v>
      </c>
      <c r="L10" s="132" t="s">
        <v>90</v>
      </c>
      <c r="M10" s="133" cm="1">
        <f t="array" aca="1" ref="M10" ca="1">ROUND(INDEX('Grille tarifaire HT'!$C$9:$AT$12,3,MATCH(B9,'Grille tarifaire HT'!$C$9:$AT$9,0)+1)/1000,5)</f>
        <v>7.9460000000000003E-2</v>
      </c>
      <c r="N10" s="133" cm="1">
        <f t="array" aca="1" ref="N10" ca="1">ROUND(INDEX('Grille tarifaire TTC'!$C$4:$AT$7,3,MATCH(B9,'Grille tarifaire TTC'!$C$4:$AT$4,0)+1)/1000,5)</f>
        <v>0.11595</v>
      </c>
      <c r="O10" s="133" cm="1">
        <f t="array" aca="1" ref="O10" ca="1">ROUND(INDEX('Grille tarifaire HT'!$C$9:$AT$12,4,MATCH(B9,'Grille tarifaire HT'!$C$9:$AT$9,0)+1)/1000,5)</f>
        <v>7.6329999999999995E-2</v>
      </c>
      <c r="P10" s="133" cm="1">
        <f t="array" aca="1" ref="P10" ca="1">ROUND(INDEX('Grille tarifaire TTC'!$C$4:$AT$7,4,MATCH(B9,'Grille tarifaire TTC'!$C$4:$AT$4,0)+1)/1000,5)</f>
        <v>0.11219</v>
      </c>
      <c r="R10" s="134"/>
      <c r="T10" s="134"/>
    </row>
    <row r="11" spans="2:20" ht="20.25" customHeight="1" thickBot="1" x14ac:dyDescent="0.4">
      <c r="B11" s="139"/>
      <c r="D11" s="11"/>
      <c r="E11" s="11"/>
      <c r="F11" s="11"/>
      <c r="G11" s="11"/>
      <c r="M11" s="134"/>
    </row>
    <row r="12" spans="2:20" ht="20.25" customHeight="1" thickBot="1" x14ac:dyDescent="0.4">
      <c r="B12" s="139"/>
      <c r="D12" s="11"/>
      <c r="E12" s="11"/>
      <c r="F12" s="11"/>
      <c r="G12" s="11"/>
      <c r="L12" s="124"/>
      <c r="M12" s="227" t="s">
        <v>20</v>
      </c>
      <c r="N12" s="227"/>
      <c r="O12" s="227" t="s">
        <v>17</v>
      </c>
      <c r="P12" s="227"/>
    </row>
    <row r="13" spans="2:20" ht="20.25" customHeight="1" thickBot="1" x14ac:dyDescent="0.4">
      <c r="B13" s="139"/>
      <c r="D13" s="11"/>
      <c r="E13" s="11"/>
      <c r="F13" s="11"/>
      <c r="G13" s="11"/>
      <c r="L13" s="127"/>
      <c r="M13" s="125" t="s">
        <v>88</v>
      </c>
      <c r="N13" s="125" t="s">
        <v>89</v>
      </c>
      <c r="O13" s="125" t="s">
        <v>88</v>
      </c>
      <c r="P13" s="125" t="s">
        <v>89</v>
      </c>
    </row>
    <row r="14" spans="2:20" ht="20.25" customHeight="1" thickBot="1" x14ac:dyDescent="0.4">
      <c r="B14" s="226" t="s">
        <v>55</v>
      </c>
      <c r="C14" s="25" t="s">
        <v>56</v>
      </c>
      <c r="D14" s="135">
        <f>'Grille tarifaire HT'!G27</f>
        <v>0</v>
      </c>
      <c r="E14" s="67">
        <f>ROUND(('Grille tarifaire HT'!$G$27+'Grille tarifaire TTC'!$E$19)*(1+'Grille tarifaire TTC'!$C$25),2)</f>
        <v>22.14</v>
      </c>
      <c r="F14" s="136" t="str">
        <f>+'Grille tarifaire HT'!G28</f>
        <v>Gaz et Electricité de Grenoble</v>
      </c>
      <c r="G14" s="137" t="e">
        <f>ROUND(('Grille tarifaire HT'!$G$28+'Grille tarifaire TTC'!$E$20)*(1+'Grille tarifaire TTC'!$C$25),2)</f>
        <v>#VALUE!</v>
      </c>
      <c r="L14" s="130" t="s">
        <v>56</v>
      </c>
      <c r="M14" s="131">
        <f>INDEX('Grille tarifaire HT'!$C$9:$AT$12,3,MATCH(B14,'Grille tarifaire HT'!$C$9:$AT$9,0))</f>
        <v>121.76266805107679</v>
      </c>
      <c r="N14" s="131">
        <f>INDEX('Grille tarifaire TTC'!$C$4:$AT$7,3,MATCH(B14,'Grille tarifaire TTC'!$C$4:$AT$4,0))</f>
        <v>150.6</v>
      </c>
      <c r="O14" s="131">
        <f>INDEX('Grille tarifaire HT'!$C$9:$AT$12,4,MATCH(B14,'Grille tarifaire HT'!$C$9:$AT$9,0))</f>
        <v>306.24902380031091</v>
      </c>
      <c r="P14" s="131">
        <f>INDEX('Grille tarifaire TTC'!$C$4:$AT$7,4,MATCH(B14,'Grille tarifaire TTC'!$C$4:$AT$4,0))</f>
        <v>402.51</v>
      </c>
    </row>
    <row r="15" spans="2:20" ht="20.25" customHeight="1" thickBot="1" x14ac:dyDescent="0.4">
      <c r="B15" s="226"/>
      <c r="C15" s="44" t="s">
        <v>41</v>
      </c>
      <c r="D15" s="136">
        <f>'Grille tarifaire HT'!H27</f>
        <v>0</v>
      </c>
      <c r="E15" s="136">
        <f>('Grille tarifaire HT'!$H$27+'Grille tarifaire TTC'!$C$27)*(1+'Grille tarifaire TTC'!$C$26)</f>
        <v>20.591999999999999</v>
      </c>
      <c r="F15" s="47">
        <f>+'Grille tarifaire HT'!H28</f>
        <v>0</v>
      </c>
      <c r="G15" s="138">
        <f>('Grille tarifaire HT'!$H$28+'Grille tarifaire TTC'!$C$27)*(1+'Grille tarifaire TTC'!$C$26)</f>
        <v>20.591999999999999</v>
      </c>
      <c r="L15" s="132" t="s">
        <v>90</v>
      </c>
      <c r="M15" s="133" cm="1">
        <f t="array" aca="1" ref="M15" ca="1">ROUND(INDEX('Grille tarifaire HT'!$C$9:$AT$12,3,MATCH(B14,'Grille tarifaire HT'!$C$9:$AT$9,0)+1)/1000,5)</f>
        <v>0.17768999999999999</v>
      </c>
      <c r="N15" s="133" cm="1">
        <f t="array" aca="1" ref="N15" ca="1">ROUND(INDEX('Grille tarifaire TTC'!$C$4:$AT$7,3,MATCH(B14,'Grille tarifaire TTC'!$C$4:$AT$4,0)+1)/1000,5)</f>
        <v>0.23382</v>
      </c>
      <c r="O15" s="133" cm="1">
        <f t="array" aca="1" ref="O15" ca="1">ROUND(INDEX('Grille tarifaire HT'!$C$9:$AT$12,4,MATCH(B14,'Grille tarifaire HT'!$C$9:$AT$9,0)+1)/1000,5)</f>
        <v>9.7509999999999999E-2</v>
      </c>
      <c r="P15" s="133" cm="1">
        <f t="array" aca="1" ref="P15" ca="1">ROUND(INDEX('Grille tarifaire TTC'!$C$4:$AT$7,4,MATCH(B14,'Grille tarifaire TTC'!$C$4:$AT$4,0)+1)/1000,5)</f>
        <v>0.1376</v>
      </c>
      <c r="R15" s="134"/>
      <c r="T15" s="134"/>
    </row>
    <row r="16" spans="2:20" ht="20.25" customHeight="1" thickBot="1" x14ac:dyDescent="0.4">
      <c r="B16" s="139"/>
      <c r="D16" s="11"/>
      <c r="E16" s="11"/>
      <c r="F16" s="11"/>
      <c r="G16" s="11"/>
    </row>
    <row r="17" spans="2:20" ht="20.25" customHeight="1" thickBot="1" x14ac:dyDescent="0.4">
      <c r="B17" s="139"/>
      <c r="D17" s="11"/>
      <c r="E17" s="11"/>
      <c r="F17" s="11"/>
      <c r="G17" s="11"/>
      <c r="L17" s="124"/>
      <c r="M17" s="227" t="s">
        <v>20</v>
      </c>
      <c r="N17" s="227"/>
      <c r="O17" s="227" t="s">
        <v>17</v>
      </c>
      <c r="P17" s="227"/>
    </row>
    <row r="18" spans="2:20" ht="20.25" customHeight="1" thickBot="1" x14ac:dyDescent="0.4">
      <c r="B18" s="139"/>
      <c r="D18" s="11"/>
      <c r="E18" s="11"/>
      <c r="F18" s="11"/>
      <c r="G18" s="11"/>
      <c r="L18" s="127"/>
      <c r="M18" s="125" t="s">
        <v>88</v>
      </c>
      <c r="N18" s="125" t="s">
        <v>89</v>
      </c>
      <c r="O18" s="125" t="s">
        <v>88</v>
      </c>
      <c r="P18" s="125" t="s">
        <v>89</v>
      </c>
    </row>
    <row r="19" spans="2:20" ht="20.25" customHeight="1" thickBot="1" x14ac:dyDescent="0.4">
      <c r="B19" s="226" t="s">
        <v>33</v>
      </c>
      <c r="C19" s="25" t="s">
        <v>56</v>
      </c>
      <c r="D19" s="135">
        <f>'Grille tarifaire HT'!I27</f>
        <v>0</v>
      </c>
      <c r="E19" s="67">
        <f>ROUND(('Grille tarifaire HT'!$I$27+'Grille tarifaire TTC'!$F$19)*(1+'Grille tarifaire TTC'!$C$25),2)</f>
        <v>13.09</v>
      </c>
      <c r="F19" s="136" t="str">
        <f>+'Grille tarifaire HT'!I28</f>
        <v>Vialis</v>
      </c>
      <c r="G19" s="137" t="e">
        <f>ROUND(('Grille tarifaire HT'!$I$28+'Grille tarifaire TTC'!$F$20)*(1+'Grille tarifaire TTC'!$C$25),2)</f>
        <v>#VALUE!</v>
      </c>
      <c r="L19" s="130" t="s">
        <v>56</v>
      </c>
      <c r="M19" s="131">
        <f>INDEX('Grille tarifaire HT'!$C$9:$AT$12,3,MATCH(B19,'Grille tarifaire HT'!$C$9:$AT$9,0))</f>
        <v>54.483343925463501</v>
      </c>
      <c r="N19" s="131">
        <f>INDEX('Grille tarifaire TTC'!$C$4:$AT$7,3,MATCH(B19,'Grille tarifaire TTC'!$C$4:$AT$4,0))</f>
        <v>70.569999999999993</v>
      </c>
      <c r="O19" s="131">
        <f>INDEX('Grille tarifaire HT'!$C$9:$AT$12,4,MATCH(B19,'Grille tarifaire HT'!$C$9:$AT$9,0))</f>
        <v>197.36345149050806</v>
      </c>
      <c r="P19" s="131">
        <f>INDEX('Grille tarifaire TTC'!$C$4:$AT$7,4,MATCH(B19,'Grille tarifaire TTC'!$C$4:$AT$4,0))</f>
        <v>252.28</v>
      </c>
    </row>
    <row r="20" spans="2:20" ht="20.25" customHeight="1" thickBot="1" x14ac:dyDescent="0.4">
      <c r="B20" s="226"/>
      <c r="C20" s="44" t="s">
        <v>41</v>
      </c>
      <c r="D20" s="136">
        <f>'Grille tarifaire HT'!J27</f>
        <v>0</v>
      </c>
      <c r="E20" s="136">
        <f>('Grille tarifaire HT'!$J$27+'Grille tarifaire TTC'!$C$27)*(1+'Grille tarifaire TTC'!$C$26)</f>
        <v>20.591999999999999</v>
      </c>
      <c r="F20" s="47">
        <f>'Grille tarifaire HT'!J28</f>
        <v>0</v>
      </c>
      <c r="G20" s="138">
        <f>('Grille tarifaire HT'!$J$28+'Grille tarifaire TTC'!$C$27)*(1+'Grille tarifaire TTC'!$C$26)</f>
        <v>20.591999999999999</v>
      </c>
      <c r="L20" s="132" t="s">
        <v>90</v>
      </c>
      <c r="M20" s="133" cm="1">
        <f t="array" aca="1" ref="M20" ca="1">ROUND(INDEX('Grille tarifaire HT'!$C$9:$AT$12,3,MATCH(B19,'Grille tarifaire HT'!$C$9:$AT$9,0)+1)/1000,5)</f>
        <v>0.16438</v>
      </c>
      <c r="N20" s="133" cm="1">
        <f t="array" aca="1" ref="N20" ca="1">ROUND(INDEX('Grille tarifaire TTC'!$C$4:$AT$7,3,MATCH(B19,'Grille tarifaire TTC'!$C$4:$AT$4,0)+1)/1000,5)</f>
        <v>0.21784999999999999</v>
      </c>
      <c r="O20" s="133" cm="1">
        <f t="array" aca="1" ref="O20" ca="1">ROUND(INDEX('Grille tarifaire HT'!$C$9:$AT$12,4,MATCH(B19,'Grille tarifaire HT'!$C$9:$AT$9,0)+1)/1000,5)</f>
        <v>8.3330000000000001E-2</v>
      </c>
      <c r="P20" s="133" cm="1">
        <f t="array" aca="1" ref="P20" ca="1">ROUND(INDEX('Grille tarifaire TTC'!$C$4:$AT$7,4,MATCH(B19,'Grille tarifaire TTC'!$C$4:$AT$4,0)+1)/1000,5)</f>
        <v>0.12059</v>
      </c>
      <c r="R20" s="134"/>
      <c r="T20" s="134"/>
    </row>
    <row r="21" spans="2:20" ht="20.25" customHeight="1" thickBot="1" x14ac:dyDescent="0.4">
      <c r="B21" s="139"/>
      <c r="D21" s="11"/>
      <c r="E21" s="11"/>
      <c r="F21" s="11"/>
      <c r="G21" s="11"/>
    </row>
    <row r="22" spans="2:20" ht="20.25" customHeight="1" thickBot="1" x14ac:dyDescent="0.4">
      <c r="B22" s="139"/>
      <c r="D22" s="11"/>
      <c r="E22" s="11"/>
      <c r="F22" s="11"/>
      <c r="G22" s="11"/>
      <c r="L22" s="124"/>
      <c r="M22" s="227" t="s">
        <v>20</v>
      </c>
      <c r="N22" s="227"/>
      <c r="O22" s="227" t="s">
        <v>17</v>
      </c>
      <c r="P22" s="227"/>
    </row>
    <row r="23" spans="2:20" ht="20.25" customHeight="1" thickBot="1" x14ac:dyDescent="0.4">
      <c r="B23" s="139"/>
      <c r="D23" s="11"/>
      <c r="E23" s="11"/>
      <c r="F23" s="11"/>
      <c r="G23" s="11"/>
      <c r="L23" s="127"/>
      <c r="M23" s="125" t="s">
        <v>88</v>
      </c>
      <c r="N23" s="125" t="s">
        <v>89</v>
      </c>
      <c r="O23" s="125" t="s">
        <v>88</v>
      </c>
      <c r="P23" s="125" t="s">
        <v>89</v>
      </c>
    </row>
    <row r="24" spans="2:20" ht="20.25" customHeight="1" thickBot="1" x14ac:dyDescent="0.4">
      <c r="B24" s="226" t="s">
        <v>34</v>
      </c>
      <c r="C24" s="25" t="s">
        <v>56</v>
      </c>
      <c r="D24" s="135">
        <f>'Grille tarifaire HT'!K27</f>
        <v>0</v>
      </c>
      <c r="E24" s="67">
        <f>ROUND(('Grille tarifaire HT'!$K$27+'Grille tarifaire TTC'!$G$19)*(1+'Grille tarifaire TTC'!$C$25),2)</f>
        <v>16.28</v>
      </c>
      <c r="F24" s="136" t="str">
        <f>+'Grille tarifaire HT'!K28</f>
        <v>Gédia</v>
      </c>
      <c r="G24" s="137" t="e">
        <f>ROUND(('Grille tarifaire HT'!$K$28+'Grille tarifaire TTC'!$G$20)*(1+'Grille tarifaire TTC'!$C$25),2)</f>
        <v>#VALUE!</v>
      </c>
      <c r="L24" s="130" t="s">
        <v>56</v>
      </c>
      <c r="M24" s="131">
        <f>INDEX('Grille tarifaire HT'!$C$9:$AT$12,3,MATCH(B24,'Grille tarifaire HT'!$C$9:$AT$9,0))</f>
        <v>103.77791441418009</v>
      </c>
      <c r="N24" s="131">
        <f>INDEX('Grille tarifaire TTC'!$C$4:$AT$7,3,MATCH(B24,'Grille tarifaire TTC'!$C$4:$AT$4,0))</f>
        <v>125.77</v>
      </c>
      <c r="O24" s="131">
        <f>INDEX('Grille tarifaire HT'!$C$9:$AT$12,4,MATCH(B24,'Grille tarifaire HT'!$C$9:$AT$9,0))</f>
        <v>275.52926297989387</v>
      </c>
      <c r="P24" s="131">
        <f>INDEX('Grille tarifaire TTC'!$C$4:$AT$7,4,MATCH(B24,'Grille tarifaire TTC'!$C$4:$AT$4,0))</f>
        <v>347.24</v>
      </c>
    </row>
    <row r="25" spans="2:20" ht="20.25" customHeight="1" thickBot="1" x14ac:dyDescent="0.4">
      <c r="B25" s="226"/>
      <c r="C25" s="44" t="s">
        <v>41</v>
      </c>
      <c r="D25" s="136">
        <f>'Grille tarifaire HT'!L27</f>
        <v>0</v>
      </c>
      <c r="E25" s="136">
        <f>('Grille tarifaire HT'!$L$27+'Grille tarifaire TTC'!$C$27)*(1+'Grille tarifaire TTC'!$C$26)</f>
        <v>20.591999999999999</v>
      </c>
      <c r="F25" s="47">
        <f>+'Grille tarifaire HT'!L28</f>
        <v>0</v>
      </c>
      <c r="G25" s="138">
        <f>('Grille tarifaire HT'!$L$28+'Grille tarifaire TTC'!$C$27)*(1+'Grille tarifaire TTC'!$C$26)</f>
        <v>20.591999999999999</v>
      </c>
      <c r="L25" s="132" t="s">
        <v>90</v>
      </c>
      <c r="M25" s="133" cm="1">
        <f t="array" aca="1" ref="M25" ca="1">ROUND(INDEX('Grille tarifaire HT'!$C$9:$AT$12,3,MATCH(B24,'Grille tarifaire HT'!$C$9:$AT$9,0)+1)/1000,5)</f>
        <v>0.14898</v>
      </c>
      <c r="N25" s="133" cm="1">
        <f t="array" aca="1" ref="N25" ca="1">ROUND(INDEX('Grille tarifaire TTC'!$C$4:$AT$7,3,MATCH(B24,'Grille tarifaire TTC'!$C$4:$AT$4,0)+1)/1000,5)</f>
        <v>0.19936999999999999</v>
      </c>
      <c r="O25" s="133" cm="1">
        <f t="array" aca="1" ref="O25" ca="1">ROUND(INDEX('Grille tarifaire HT'!$C$9:$AT$12,4,MATCH(B24,'Grille tarifaire HT'!$C$9:$AT$9,0)+1)/1000,5)</f>
        <v>7.9869999999999997E-2</v>
      </c>
      <c r="P25" s="133" cm="1">
        <f t="array" aca="1" ref="P25" ca="1">ROUND(INDEX('Grille tarifaire TTC'!$C$4:$AT$7,4,MATCH(B24,'Grille tarifaire TTC'!$C$4:$AT$4,0)+1)/1000,5)</f>
        <v>0.11643000000000001</v>
      </c>
      <c r="R25" s="134"/>
      <c r="T25" s="134"/>
    </row>
    <row r="26" spans="2:20" ht="20.25" customHeight="1" thickBot="1" x14ac:dyDescent="0.4">
      <c r="B26" s="139"/>
      <c r="D26" s="11"/>
      <c r="E26" s="11"/>
      <c r="F26" s="11"/>
      <c r="G26" s="11"/>
      <c r="M26" s="134"/>
      <c r="O26" s="134"/>
    </row>
    <row r="27" spans="2:20" ht="20.25" customHeight="1" thickBot="1" x14ac:dyDescent="0.4">
      <c r="B27" s="139"/>
      <c r="D27" s="11"/>
      <c r="E27" s="11"/>
      <c r="F27" s="11"/>
      <c r="G27" s="11"/>
      <c r="L27" s="124"/>
      <c r="M27" s="227" t="s">
        <v>20</v>
      </c>
      <c r="N27" s="227"/>
      <c r="O27" s="227" t="s">
        <v>17</v>
      </c>
      <c r="P27" s="227"/>
    </row>
    <row r="28" spans="2:20" ht="20.25" customHeight="1" thickBot="1" x14ac:dyDescent="0.4">
      <c r="B28" s="139"/>
      <c r="D28" s="11"/>
      <c r="E28" s="11"/>
      <c r="F28" s="11"/>
      <c r="G28" s="11"/>
      <c r="L28" s="127"/>
      <c r="M28" s="125" t="s">
        <v>88</v>
      </c>
      <c r="N28" s="125" t="s">
        <v>89</v>
      </c>
      <c r="O28" s="125" t="s">
        <v>88</v>
      </c>
      <c r="P28" s="125" t="s">
        <v>89</v>
      </c>
    </row>
    <row r="29" spans="2:20" ht="20.25" customHeight="1" thickBot="1" x14ac:dyDescent="0.4">
      <c r="B29" s="226" t="s">
        <v>35</v>
      </c>
      <c r="C29" s="25" t="s">
        <v>56</v>
      </c>
      <c r="D29" s="135">
        <f>'Grille tarifaire HT'!M27</f>
        <v>0</v>
      </c>
      <c r="E29" s="67">
        <f>ROUND(('Grille tarifaire HT'!$M$27+'Grille tarifaire TTC'!$H$19)*(1+'Grille tarifaire TTC'!$C$25),2)</f>
        <v>11.21</v>
      </c>
      <c r="F29" s="136" t="str">
        <f>+'Grille tarifaire HT'!M28</f>
        <v>Caléo</v>
      </c>
      <c r="G29" s="137" t="e">
        <f>ROUND(('Grille tarifaire HT'!$M$28+'Grille tarifaire TTC'!$H$20)*(1+'Grille tarifaire TTC'!$C$25),2)</f>
        <v>#VALUE!</v>
      </c>
      <c r="L29" s="130" t="s">
        <v>56</v>
      </c>
      <c r="M29" s="131">
        <f>INDEX('Grille tarifaire HT'!$C$9:$AT$12,3,MATCH(B29,'Grille tarifaire HT'!$C$9:$AT$9,0))</f>
        <v>110.52027068007963</v>
      </c>
      <c r="N29" s="131">
        <f>INDEX('Grille tarifaire TTC'!$C$4:$AT$7,3,MATCH(B29,'Grille tarifaire TTC'!$C$4:$AT$4,0))</f>
        <v>127.81</v>
      </c>
      <c r="O29" s="131">
        <f>INDEX('Grille tarifaire HT'!$C$9:$AT$12,4,MATCH(B29,'Grille tarifaire HT'!$C$9:$AT$9,0))</f>
        <v>244.99307338052705</v>
      </c>
      <c r="P29" s="131">
        <f>INDEX('Grille tarifaire TTC'!$C$4:$AT$7,4,MATCH(B29,'Grille tarifaire TTC'!$C$4:$AT$4,0))</f>
        <v>295.17</v>
      </c>
    </row>
    <row r="30" spans="2:20" ht="20.25" customHeight="1" thickBot="1" x14ac:dyDescent="0.4">
      <c r="B30" s="226"/>
      <c r="C30" s="44" t="s">
        <v>41</v>
      </c>
      <c r="D30" s="136">
        <f>'Grille tarifaire HT'!N27</f>
        <v>0</v>
      </c>
      <c r="E30" s="136">
        <f>('Grille tarifaire HT'!$N$27+'Grille tarifaire TTC'!$C$27)*(1+'Grille tarifaire TTC'!$C$26)</f>
        <v>20.591999999999999</v>
      </c>
      <c r="F30" s="47">
        <f>+'Grille tarifaire HT'!N28</f>
        <v>0</v>
      </c>
      <c r="G30" s="138">
        <f>('Grille tarifaire HT'!$N$28+'Grille tarifaire TTC'!$C$27)*(1+'Grille tarifaire TTC'!$C$26)</f>
        <v>20.591999999999999</v>
      </c>
      <c r="L30" s="132" t="s">
        <v>90</v>
      </c>
      <c r="M30" s="133" cm="1">
        <f t="array" aca="1" ref="M30" ca="1">ROUND(INDEX('Grille tarifaire HT'!$C$9:$AT$12,3,MATCH(B29,'Grille tarifaire HT'!$C$9:$AT$9,0)+1)/1000,5)</f>
        <v>0.11359</v>
      </c>
      <c r="N30" s="133" cm="1">
        <f t="array" aca="1" ref="N30" ca="1">ROUND(INDEX('Grille tarifaire TTC'!$C$4:$AT$7,3,MATCH(B29,'Grille tarifaire TTC'!$C$4:$AT$4,0)+1)/1000,5)</f>
        <v>0.15690000000000001</v>
      </c>
      <c r="O30" s="133" cm="1">
        <f t="array" aca="1" ref="O30" ca="1">ROUND(INDEX('Grille tarifaire HT'!$C$9:$AT$12,4,MATCH(B29,'Grille tarifaire HT'!$C$9:$AT$9,0)+1)/1000,5)</f>
        <v>7.5160000000000005E-2</v>
      </c>
      <c r="P30" s="133" cm="1">
        <f t="array" aca="1" ref="P30" ca="1">ROUND(INDEX('Grille tarifaire TTC'!$C$4:$AT$7,4,MATCH(B29,'Grille tarifaire TTC'!$C$4:$AT$4,0)+1)/1000,5)</f>
        <v>0.11079</v>
      </c>
      <c r="R30" s="134"/>
      <c r="T30" s="134"/>
    </row>
    <row r="31" spans="2:20" ht="20.25" customHeight="1" thickBot="1" x14ac:dyDescent="0.4">
      <c r="B31" s="139"/>
      <c r="D31" s="11"/>
      <c r="E31" s="11"/>
      <c r="F31" s="11"/>
      <c r="G31" s="11"/>
    </row>
    <row r="32" spans="2:20" ht="20.25" customHeight="1" thickBot="1" x14ac:dyDescent="0.4">
      <c r="B32" s="139"/>
      <c r="D32" s="11"/>
      <c r="E32" s="11"/>
      <c r="F32" s="11"/>
      <c r="G32" s="11"/>
      <c r="L32" s="124"/>
      <c r="M32" s="227" t="s">
        <v>20</v>
      </c>
      <c r="N32" s="227"/>
      <c r="O32" s="227" t="s">
        <v>17</v>
      </c>
      <c r="P32" s="227"/>
    </row>
    <row r="33" spans="2:20" ht="20.25" customHeight="1" thickBot="1" x14ac:dyDescent="0.4">
      <c r="B33" s="139"/>
      <c r="D33" s="11"/>
      <c r="E33" s="11"/>
      <c r="F33" s="11"/>
      <c r="G33" s="11"/>
      <c r="L33" s="127"/>
      <c r="M33" s="125" t="s">
        <v>88</v>
      </c>
      <c r="N33" s="125" t="s">
        <v>89</v>
      </c>
      <c r="O33" s="125" t="s">
        <v>88</v>
      </c>
      <c r="P33" s="125" t="s">
        <v>89</v>
      </c>
    </row>
    <row r="34" spans="2:20" ht="20.25" customHeight="1" thickBot="1" x14ac:dyDescent="0.4">
      <c r="B34" s="226" t="s">
        <v>36</v>
      </c>
      <c r="C34" s="25" t="s">
        <v>56</v>
      </c>
      <c r="D34" s="135">
        <f>'Grille tarifaire HT'!O27</f>
        <v>0</v>
      </c>
      <c r="E34" s="67">
        <f>ROUND(('Grille tarifaire HT'!$O$27+'Grille tarifaire TTC'!$I$19)*(1+'Grille tarifaire TTC'!$C$25),2)</f>
        <v>13.25</v>
      </c>
      <c r="F34" s="136" t="str">
        <f>+'Grille tarifaire HT'!O28</f>
        <v>Gaz de Barr</v>
      </c>
      <c r="G34" s="137" t="e">
        <f>ROUND(('Grille tarifaire HT'!$O$28+'Grille tarifaire TTC'!$I$20)*(1+'Grille tarifaire TTC'!$C$25),2)</f>
        <v>#VALUE!</v>
      </c>
      <c r="L34" s="130" t="s">
        <v>56</v>
      </c>
      <c r="M34" s="131">
        <f>INDEX('Grille tarifaire HT'!$C$9:$AT$12,3,MATCH(B34,'Grille tarifaire HT'!$C$9:$AT$9,0))</f>
        <v>150.79938201976685</v>
      </c>
      <c r="N34" s="131">
        <f>INDEX('Grille tarifaire TTC'!$C$4:$AT$7,3,MATCH(B34,'Grille tarifaire TTC'!$C$4:$AT$4,0))</f>
        <v>172.34</v>
      </c>
      <c r="O34" s="131">
        <f>INDEX('Grille tarifaire HT'!$C$9:$AT$12,4,MATCH(B34,'Grille tarifaire HT'!$C$9:$AT$9,0))</f>
        <v>240.32553368961896</v>
      </c>
      <c r="P34" s="131">
        <f>INDEX('Grille tarifaire TTC'!$C$4:$AT$7,4,MATCH(B34,'Grille tarifaire TTC'!$C$4:$AT$4,0))</f>
        <v>298.2</v>
      </c>
    </row>
    <row r="35" spans="2:20" ht="20.25" customHeight="1" thickBot="1" x14ac:dyDescent="0.4">
      <c r="B35" s="226"/>
      <c r="C35" s="44" t="s">
        <v>41</v>
      </c>
      <c r="D35" s="136">
        <f>'Grille tarifaire HT'!P27</f>
        <v>0</v>
      </c>
      <c r="E35" s="136">
        <f>('Grille tarifaire HT'!$P$27+'Grille tarifaire TTC'!$C$27)*(1+'Grille tarifaire TTC'!$C$26)</f>
        <v>20.591999999999999</v>
      </c>
      <c r="F35" s="47">
        <f>+'Grille tarifaire HT'!P28</f>
        <v>0</v>
      </c>
      <c r="G35" s="138">
        <f>('Grille tarifaire HT'!$P$28+'Grille tarifaire TTC'!$C$27)*(1+'Grille tarifaire TTC'!$C$26)</f>
        <v>20.591999999999999</v>
      </c>
      <c r="L35" s="132" t="s">
        <v>90</v>
      </c>
      <c r="M35" s="133" cm="1">
        <f t="array" aca="1" ref="M35" ca="1">ROUND(INDEX('Grille tarifaire HT'!$C$9:$AT$12,3,MATCH(B34,'Grille tarifaire HT'!$C$9:$AT$9,0)+1)/1000,5)</f>
        <v>9.8949999999999996E-2</v>
      </c>
      <c r="N35" s="133" cm="1">
        <f t="array" aca="1" ref="N35" ca="1">ROUND(INDEX('Grille tarifaire TTC'!$C$4:$AT$7,3,MATCH(B34,'Grille tarifaire TTC'!$C$4:$AT$4,0)+1)/1000,5)</f>
        <v>0.13933000000000001</v>
      </c>
      <c r="O35" s="133" cm="1">
        <f t="array" aca="1" ref="O35" ca="1">ROUND(INDEX('Grille tarifaire HT'!$C$9:$AT$12,4,MATCH(B34,'Grille tarifaire HT'!$C$9:$AT$9,0)+1)/1000,5)</f>
        <v>8.0130000000000007E-2</v>
      </c>
      <c r="P35" s="133" cm="1">
        <f t="array" aca="1" ref="P35" ca="1">ROUND(INDEX('Grille tarifaire TTC'!$C$4:$AT$7,4,MATCH(B34,'Grille tarifaire TTC'!$C$4:$AT$4,0)+1)/1000,5)</f>
        <v>0.11675000000000001</v>
      </c>
      <c r="R35" s="134"/>
      <c r="T35" s="134"/>
    </row>
    <row r="36" spans="2:20" ht="20.25" customHeight="1" thickBot="1" x14ac:dyDescent="0.4">
      <c r="B36" s="139"/>
      <c r="D36" s="11"/>
      <c r="E36" s="11"/>
      <c r="F36" s="11"/>
      <c r="G36" s="11"/>
    </row>
    <row r="37" spans="2:20" ht="20.25" customHeight="1" thickBot="1" x14ac:dyDescent="0.4">
      <c r="B37" s="139"/>
      <c r="D37" s="11"/>
      <c r="E37" s="11"/>
      <c r="F37" s="11"/>
      <c r="G37" s="11"/>
      <c r="L37" s="124"/>
      <c r="M37" s="227" t="s">
        <v>20</v>
      </c>
      <c r="N37" s="227"/>
      <c r="O37" s="227" t="s">
        <v>17</v>
      </c>
      <c r="P37" s="227"/>
    </row>
    <row r="38" spans="2:20" ht="20.25" customHeight="1" thickBot="1" x14ac:dyDescent="0.4">
      <c r="B38" s="139"/>
      <c r="D38" s="11"/>
      <c r="E38" s="11"/>
      <c r="F38" s="11"/>
      <c r="G38" s="11"/>
      <c r="L38" s="127"/>
      <c r="M38" s="125" t="s">
        <v>88</v>
      </c>
      <c r="N38" s="125" t="s">
        <v>89</v>
      </c>
      <c r="O38" s="125" t="s">
        <v>88</v>
      </c>
      <c r="P38" s="125" t="s">
        <v>89</v>
      </c>
    </row>
    <row r="39" spans="2:20" ht="20.25" customHeight="1" thickBot="1" x14ac:dyDescent="0.4">
      <c r="B39" s="226" t="s">
        <v>37</v>
      </c>
      <c r="C39" s="25" t="s">
        <v>56</v>
      </c>
      <c r="D39" s="135">
        <f>'Grille tarifaire HT'!Q27</f>
        <v>0</v>
      </c>
      <c r="E39" s="67">
        <f>ROUND(('Grille tarifaire HT'!$Q$27+'Grille tarifaire TTC'!$J$19)*(1+'Grille tarifaire TTC'!$C$25),2)</f>
        <v>13.47</v>
      </c>
      <c r="F39" s="136" t="str">
        <f>+'Grille tarifaire HT'!Q28</f>
        <v>Régiongaz</v>
      </c>
      <c r="G39" s="137" t="e">
        <f>ROUND(('Grille tarifaire HT'!$Q$28+'Grille tarifaire TTC'!$J$20)*(1+'Grille tarifaire TTC'!$C$25),2)</f>
        <v>#VALUE!</v>
      </c>
      <c r="L39" s="130" t="s">
        <v>56</v>
      </c>
      <c r="M39" s="131">
        <f>INDEX('Grille tarifaire HT'!$C$9:$AT$12,3,MATCH(B39,'Grille tarifaire HT'!$C$9:$AT$9,0))</f>
        <v>104.496811655109</v>
      </c>
      <c r="N39" s="131">
        <f>INDEX('Grille tarifaire TTC'!$C$4:$AT$7,3,MATCH(B39,'Grille tarifaire TTC'!$C$4:$AT$4,0))</f>
        <v>123.71</v>
      </c>
      <c r="O39" s="131">
        <f>INDEX('Grille tarifaire HT'!$C$9:$AT$12,4,MATCH(B39,'Grille tarifaire HT'!$C$9:$AT$9,0))</f>
        <v>214.53455846396969</v>
      </c>
      <c r="P39" s="131">
        <f>INDEX('Grille tarifaire TTC'!$C$4:$AT$7,4,MATCH(B39,'Grille tarifaire TTC'!$C$4:$AT$4,0))</f>
        <v>271.93</v>
      </c>
    </row>
    <row r="40" spans="2:20" ht="20.25" customHeight="1" thickBot="1" x14ac:dyDescent="0.4">
      <c r="B40" s="226"/>
      <c r="C40" s="44" t="s">
        <v>41</v>
      </c>
      <c r="D40" s="136">
        <f>'Grille tarifaire HT'!R27</f>
        <v>0</v>
      </c>
      <c r="E40" s="136">
        <f>('Grille tarifaire HT'!$R$27+'Grille tarifaire TTC'!$C$27)*(1+'Grille tarifaire TTC'!$C$26)</f>
        <v>20.591999999999999</v>
      </c>
      <c r="F40" s="47">
        <f>+'Grille tarifaire HT'!R28</f>
        <v>0</v>
      </c>
      <c r="G40" s="138">
        <f>('Grille tarifaire HT'!$R$28+'Grille tarifaire TTC'!$C$27)*(1+'Grille tarifaire TTC'!$C$26)</f>
        <v>20.591999999999999</v>
      </c>
      <c r="L40" s="132" t="s">
        <v>90</v>
      </c>
      <c r="M40" s="133" cm="1">
        <f t="array" aca="1" ref="M40" ca="1">ROUND(INDEX('Grille tarifaire HT'!$C$9:$AT$12,3,MATCH(B39,'Grille tarifaire HT'!$C$9:$AT$9,0)+1)/1000,5)</f>
        <v>0.13406000000000001</v>
      </c>
      <c r="N40" s="133" cm="1">
        <f t="array" aca="1" ref="N40" ca="1">ROUND(INDEX('Grille tarifaire TTC'!$C$4:$AT$7,3,MATCH(B39,'Grille tarifaire TTC'!$C$4:$AT$4,0)+1)/1000,5)</f>
        <v>0.18146000000000001</v>
      </c>
      <c r="O40" s="133" cm="1">
        <f t="array" aca="1" ref="O40" ca="1">ROUND(INDEX('Grille tarifaire HT'!$C$9:$AT$12,4,MATCH(B39,'Grille tarifaire HT'!$C$9:$AT$9,0)+1)/1000,5)</f>
        <v>8.6650000000000005E-2</v>
      </c>
      <c r="P40" s="133" cm="1">
        <f t="array" aca="1" ref="P40" ca="1">ROUND(INDEX('Grille tarifaire TTC'!$C$4:$AT$7,4,MATCH(B39,'Grille tarifaire TTC'!$C$4:$AT$4,0)+1)/1000,5)</f>
        <v>0.12458</v>
      </c>
      <c r="R40" s="134"/>
      <c r="T40" s="134"/>
    </row>
    <row r="41" spans="2:20" ht="20.25" customHeight="1" thickBot="1" x14ac:dyDescent="0.4">
      <c r="B41" s="139"/>
      <c r="D41" s="11"/>
      <c r="E41" s="11"/>
      <c r="F41" s="11"/>
      <c r="G41" s="11"/>
    </row>
    <row r="42" spans="2:20" ht="20.25" customHeight="1" thickBot="1" x14ac:dyDescent="0.4">
      <c r="B42" s="139"/>
      <c r="D42" s="11"/>
      <c r="E42" s="11"/>
      <c r="F42" s="11"/>
      <c r="G42" s="11"/>
      <c r="L42" s="124"/>
      <c r="M42" s="227" t="s">
        <v>20</v>
      </c>
      <c r="N42" s="227"/>
      <c r="O42" s="227" t="s">
        <v>17</v>
      </c>
      <c r="P42" s="227"/>
    </row>
    <row r="43" spans="2:20" ht="20.25" customHeight="1" thickBot="1" x14ac:dyDescent="0.4">
      <c r="B43" s="139"/>
      <c r="D43" s="11"/>
      <c r="E43" s="11"/>
      <c r="F43" s="11"/>
      <c r="G43" s="11"/>
      <c r="L43" s="127"/>
      <c r="M43" s="125" t="s">
        <v>88</v>
      </c>
      <c r="N43" s="125" t="s">
        <v>89</v>
      </c>
      <c r="O43" s="125" t="s">
        <v>88</v>
      </c>
      <c r="P43" s="125" t="s">
        <v>89</v>
      </c>
    </row>
    <row r="44" spans="2:20" ht="20.25" customHeight="1" thickBot="1" x14ac:dyDescent="0.4">
      <c r="B44" s="226" t="s">
        <v>38</v>
      </c>
      <c r="C44" s="25" t="s">
        <v>56</v>
      </c>
      <c r="D44" s="135">
        <f>'Grille tarifaire HT'!S27</f>
        <v>0</v>
      </c>
      <c r="E44" s="67">
        <f>ROUND(('Grille tarifaire HT'!$S$27+'Grille tarifaire TTC'!$K$19)*(1+'Grille tarifaire TTC'!$C$25),2)</f>
        <v>15</v>
      </c>
      <c r="F44" s="136" t="str">
        <f>+'Grille tarifaire HT'!S28</f>
        <v>Sorégies</v>
      </c>
      <c r="G44" s="137" t="e">
        <f>ROUND(('Grille tarifaire HT'!$S$28+'Grille tarifaire TTC'!$K$20)*(1+'Grille tarifaire TTC'!$C$25),2)</f>
        <v>#VALUE!</v>
      </c>
      <c r="L44" s="130" t="s">
        <v>56</v>
      </c>
      <c r="M44" s="131">
        <f>INDEX('Grille tarifaire HT'!$C$9:$AT$12,3,MATCH(B44,'Grille tarifaire HT'!$C$9:$AT$9,0))</f>
        <v>104.21768166174598</v>
      </c>
      <c r="N44" s="131">
        <f>INDEX('Grille tarifaire TTC'!$C$4:$AT$7,3,MATCH(B44,'Grille tarifaire TTC'!$C$4:$AT$4,0))</f>
        <v>124.95</v>
      </c>
      <c r="O44" s="131">
        <f>INDEX('Grille tarifaire HT'!$C$9:$AT$12,4,MATCH(B44,'Grille tarifaire HT'!$C$9:$AT$9,0))</f>
        <v>329.88049893849103</v>
      </c>
      <c r="P44" s="131">
        <f>INDEX('Grille tarifaire TTC'!$C$4:$AT$7,4,MATCH(B44,'Grille tarifaire TTC'!$C$4:$AT$4,0))</f>
        <v>399.57</v>
      </c>
    </row>
    <row r="45" spans="2:20" ht="20.25" customHeight="1" thickBot="1" x14ac:dyDescent="0.4">
      <c r="B45" s="226"/>
      <c r="C45" s="44" t="s">
        <v>41</v>
      </c>
      <c r="D45" s="136">
        <f>'Grille tarifaire HT'!T27</f>
        <v>0</v>
      </c>
      <c r="E45" s="136">
        <f>('Grille tarifaire HT'!$T$27+'Grille tarifaire TTC'!$C$27)*(1+'Grille tarifaire TTC'!$C$26)</f>
        <v>20.591999999999999</v>
      </c>
      <c r="F45" s="47">
        <f>+'Grille tarifaire HT'!T28</f>
        <v>0</v>
      </c>
      <c r="G45" s="138">
        <f>('Grille tarifaire HT'!$T$28+'Grille tarifaire TTC'!$C$27)*(1+'Grille tarifaire TTC'!$C$26)</f>
        <v>20.591999999999999</v>
      </c>
      <c r="L45" s="132" t="s">
        <v>90</v>
      </c>
      <c r="M45" s="133" cm="1">
        <f t="array" aca="1" ref="M45" ca="1">ROUND(INDEX('Grille tarifaire HT'!$C$9:$AT$12,3,MATCH(B44,'Grille tarifaire HT'!$C$9:$AT$9,0)+1)/1000,5)</f>
        <v>0.14263999999999999</v>
      </c>
      <c r="N45" s="133" cm="1">
        <f t="array" aca="1" ref="N45" ca="1">ROUND(INDEX('Grille tarifaire TTC'!$C$4:$AT$7,3,MATCH(B44,'Grille tarifaire TTC'!$C$4:$AT$4,0)+1)/1000,5)</f>
        <v>0.19176000000000001</v>
      </c>
      <c r="O45" s="133" cm="1">
        <f t="array" aca="1" ref="O45" ca="1">ROUND(INDEX('Grille tarifaire HT'!$C$9:$AT$12,4,MATCH(B44,'Grille tarifaire HT'!$C$9:$AT$9,0)+1)/1000,5)</f>
        <v>7.7039999999999997E-2</v>
      </c>
      <c r="P45" s="133" cm="1">
        <f t="array" aca="1" ref="P45" ca="1">ROUND(INDEX('Grille tarifaire TTC'!$C$4:$AT$7,4,MATCH(B44,'Grille tarifaire TTC'!$C$4:$AT$4,0)+1)/1000,5)</f>
        <v>0.11304</v>
      </c>
      <c r="R45" s="134"/>
      <c r="T45" s="134"/>
    </row>
    <row r="46" spans="2:20" ht="20.25" customHeight="1" thickBot="1" x14ac:dyDescent="0.4">
      <c r="B46" s="139"/>
      <c r="D46" s="11"/>
      <c r="E46" s="11"/>
      <c r="F46" s="11"/>
      <c r="G46" s="11"/>
    </row>
    <row r="47" spans="2:20" ht="20.25" customHeight="1" thickBot="1" x14ac:dyDescent="0.4">
      <c r="B47" s="139"/>
      <c r="D47" s="11"/>
      <c r="E47" s="11"/>
      <c r="F47" s="11"/>
      <c r="G47" s="11"/>
      <c r="L47" s="124"/>
      <c r="M47" s="227" t="s">
        <v>20</v>
      </c>
      <c r="N47" s="227"/>
      <c r="O47" s="227" t="s">
        <v>17</v>
      </c>
      <c r="P47" s="227"/>
    </row>
    <row r="48" spans="2:20" ht="20.25" customHeight="1" thickBot="1" x14ac:dyDescent="0.4">
      <c r="B48" s="139"/>
      <c r="D48" s="11"/>
      <c r="E48" s="11"/>
      <c r="F48" s="11"/>
      <c r="G48" s="11"/>
      <c r="L48" s="127"/>
      <c r="M48" s="125" t="s">
        <v>88</v>
      </c>
      <c r="N48" s="125" t="s">
        <v>89</v>
      </c>
      <c r="O48" s="125" t="s">
        <v>88</v>
      </c>
      <c r="P48" s="125" t="s">
        <v>89</v>
      </c>
    </row>
    <row r="49" spans="2:20" ht="20.25" customHeight="1" thickBot="1" x14ac:dyDescent="0.4">
      <c r="B49" s="226" t="s">
        <v>49</v>
      </c>
      <c r="C49" s="25" t="s">
        <v>56</v>
      </c>
      <c r="D49" s="135">
        <f>'Grille tarifaire HT'!U27</f>
        <v>0</v>
      </c>
      <c r="E49" s="67">
        <f>ROUND(('Grille tarifaire HT'!$U$27+'Grille tarifaire TTC'!$L$19)*(1+'Grille tarifaire TTC'!$C$25),2)</f>
        <v>14.44</v>
      </c>
      <c r="F49" s="136" t="str">
        <f>+'Grille tarifaire HT'!U28</f>
        <v>Energie et Services de Seyssel</v>
      </c>
      <c r="G49" s="137" t="e">
        <f>ROUND(('Grille tarifaire HT'!$U$28+'Grille tarifaire TTC'!$U$20)*(1+'Grille tarifaire TTC'!$C$25),2)</f>
        <v>#VALUE!</v>
      </c>
      <c r="L49" s="130" t="s">
        <v>56</v>
      </c>
      <c r="M49" s="131">
        <f>INDEX('Grille tarifaire HT'!$C$9:$AT$12,3,MATCH(B49,'Grille tarifaire HT'!$C$9:$AT$9,0))</f>
        <v>82.183262057799055</v>
      </c>
      <c r="N49" s="131">
        <f>INDEX('Grille tarifaire TTC'!$C$4:$AT$7,3,MATCH(B49,'Grille tarifaire TTC'!$C$4:$AT$4,0))</f>
        <v>101.14</v>
      </c>
      <c r="O49" s="131">
        <f>INDEX('Grille tarifaire HT'!$C$9:$AT$12,4,MATCH(B49,'Grille tarifaire HT'!$C$9:$AT$9,0))</f>
        <v>264.18582343814978</v>
      </c>
      <c r="P49" s="131">
        <f>INDEX('Grille tarifaire TTC'!$C$4:$AT$7,4,MATCH(B49,'Grille tarifaire TTC'!$C$4:$AT$4,0))</f>
        <v>328.07</v>
      </c>
    </row>
    <row r="50" spans="2:20" ht="20.25" customHeight="1" thickBot="1" x14ac:dyDescent="0.4">
      <c r="B50" s="226"/>
      <c r="C50" s="44" t="s">
        <v>41</v>
      </c>
      <c r="D50" s="136">
        <f>'Grille tarifaire HT'!V27</f>
        <v>0</v>
      </c>
      <c r="E50" s="136">
        <f>('Grille tarifaire HT'!$V$27+'Grille tarifaire TTC'!$C$27)*(1+'Grille tarifaire TTC'!$C$26)</f>
        <v>20.591999999999999</v>
      </c>
      <c r="F50" s="47">
        <f>+'Grille tarifaire HT'!V28</f>
        <v>0</v>
      </c>
      <c r="G50" s="138">
        <f>('Grille tarifaire HT'!$V$28+'Grille tarifaire TTC'!$C$27)*(1+'Grille tarifaire TTC'!$C$26)</f>
        <v>20.591999999999999</v>
      </c>
      <c r="L50" s="132" t="s">
        <v>90</v>
      </c>
      <c r="M50" s="133" cm="1">
        <f t="array" aca="1" ref="M50" ca="1">ROUND(INDEX('Grille tarifaire HT'!$C$9:$AT$12,3,MATCH(B49,'Grille tarifaire HT'!$C$9:$AT$9,0)+1)/1000,5)</f>
        <v>0.15401000000000001</v>
      </c>
      <c r="N50" s="133" cm="1">
        <f t="array" aca="1" ref="N50" ca="1">ROUND(INDEX('Grille tarifaire TTC'!$C$4:$AT$7,3,MATCH(B49,'Grille tarifaire TTC'!$C$4:$AT$4,0)+1)/1000,5)</f>
        <v>0.2054</v>
      </c>
      <c r="O50" s="133" cm="1">
        <f t="array" aca="1" ref="O50" ca="1">ROUND(INDEX('Grille tarifaire HT'!$C$9:$AT$12,4,MATCH(B49,'Grille tarifaire HT'!$C$9:$AT$9,0)+1)/1000,5)</f>
        <v>8.0449999999999994E-2</v>
      </c>
      <c r="P50" s="133" cm="1">
        <f t="array" aca="1" ref="P50" ca="1">ROUND(INDEX('Grille tarifaire TTC'!$C$4:$AT$7,4,MATCH(B49,'Grille tarifaire TTC'!$C$4:$AT$4,0)+1)/1000,5)</f>
        <v>0.11713</v>
      </c>
      <c r="R50" s="134"/>
      <c r="T50" s="134"/>
    </row>
    <row r="51" spans="2:20" ht="20.25" customHeight="1" thickBot="1" x14ac:dyDescent="0.4">
      <c r="B51" s="139"/>
      <c r="D51" s="11"/>
      <c r="E51" s="11"/>
      <c r="F51" s="11"/>
      <c r="G51" s="11"/>
    </row>
    <row r="52" spans="2:20" ht="20.25" customHeight="1" thickBot="1" x14ac:dyDescent="0.4">
      <c r="B52" s="139"/>
      <c r="D52" s="11"/>
      <c r="E52" s="11"/>
      <c r="F52" s="11"/>
      <c r="G52" s="11"/>
      <c r="L52" s="124"/>
      <c r="M52" s="227" t="s">
        <v>20</v>
      </c>
      <c r="N52" s="227"/>
      <c r="O52" s="227" t="s">
        <v>17</v>
      </c>
      <c r="P52" s="227"/>
    </row>
    <row r="53" spans="2:20" ht="20.25" customHeight="1" thickBot="1" x14ac:dyDescent="0.4">
      <c r="B53" s="139"/>
      <c r="D53" s="11"/>
      <c r="E53" s="11"/>
      <c r="F53" s="11"/>
      <c r="G53" s="11"/>
      <c r="L53" s="127"/>
      <c r="M53" s="125" t="s">
        <v>88</v>
      </c>
      <c r="N53" s="125" t="s">
        <v>89</v>
      </c>
      <c r="O53" s="125" t="s">
        <v>88</v>
      </c>
      <c r="P53" s="125" t="s">
        <v>89</v>
      </c>
    </row>
    <row r="54" spans="2:20" ht="20.25" customHeight="1" thickBot="1" x14ac:dyDescent="0.4">
      <c r="B54" s="226" t="s">
        <v>65</v>
      </c>
      <c r="C54" s="25" t="s">
        <v>56</v>
      </c>
      <c r="D54" s="135">
        <f>'Grille tarifaire HT'!W27</f>
        <v>0</v>
      </c>
      <c r="E54" s="67">
        <f>ROUND(('Grille tarifaire HT'!$W$27+'Grille tarifaire TTC'!$M$19)*(1+'Grille tarifaire TTC'!$C$25),2)</f>
        <v>14.44</v>
      </c>
      <c r="F54" s="136" t="str">
        <f>+'Grille tarifaire HT'!W28</f>
        <v>Energie et Services Lannemezan</v>
      </c>
      <c r="G54" s="137" t="e">
        <f>ROUND(('Grille tarifaire HT'!$W$28+'Grille tarifaire TTC'!$W$20)*(1+'Grille tarifaire TTC'!$C$25),2)</f>
        <v>#VALUE!</v>
      </c>
      <c r="L54" s="130" t="s">
        <v>56</v>
      </c>
      <c r="M54" s="131">
        <f>INDEX('Grille tarifaire HT'!$C$9:$AT$12,3,MATCH(B54,'Grille tarifaire HT'!$C$9:$AT$9,0))</f>
        <v>67.216437413249295</v>
      </c>
      <c r="N54" s="131">
        <f>INDEX('Grille tarifaire TTC'!$C$4:$AT$7,3,MATCH(B54,'Grille tarifaire TTC'!$C$4:$AT$4,0))</f>
        <v>85.35</v>
      </c>
      <c r="O54" s="131">
        <f>INDEX('Grille tarifaire HT'!$C$9:$AT$12,4,MATCH(B54,'Grille tarifaire HT'!$C$9:$AT$9,0))</f>
        <v>192.18582343814981</v>
      </c>
      <c r="P54" s="131">
        <f>INDEX('Grille tarifaire TTC'!$C$4:$AT$7,4,MATCH(B54,'Grille tarifaire TTC'!$C$4:$AT$4,0))</f>
        <v>252.11</v>
      </c>
    </row>
    <row r="55" spans="2:20" ht="20.25" customHeight="1" thickBot="1" x14ac:dyDescent="0.4">
      <c r="B55" s="226"/>
      <c r="C55" s="44" t="s">
        <v>41</v>
      </c>
      <c r="D55" s="136">
        <f>'Grille tarifaire HT'!X27</f>
        <v>0</v>
      </c>
      <c r="E55" s="136">
        <f>('Grille tarifaire HT'!$X$27+'Grille tarifaire TTC'!$C$27)*(1+'Grille tarifaire TTC'!$C$26)</f>
        <v>20.591999999999999</v>
      </c>
      <c r="F55" s="47">
        <f>+'Grille tarifaire HT'!X28</f>
        <v>0</v>
      </c>
      <c r="G55" s="138">
        <f>('Grille tarifaire HT'!$X$28+'Grille tarifaire TTC'!$C$27)*(1+'Grille tarifaire TTC'!$C$26)</f>
        <v>20.591999999999999</v>
      </c>
      <c r="L55" s="132" t="s">
        <v>90</v>
      </c>
      <c r="M55" s="133" cm="1">
        <f t="array" aca="1" ref="M55" ca="1">ROUND(INDEX('Grille tarifaire HT'!$C$9:$AT$12,3,MATCH(B54,'Grille tarifaire HT'!$C$9:$AT$9,0)+1)/1000,5)</f>
        <v>0.16466</v>
      </c>
      <c r="N55" s="133" cm="1">
        <f t="array" aca="1" ref="N55" ca="1">ROUND(INDEX('Grille tarifaire TTC'!$C$4:$AT$7,3,MATCH(B54,'Grille tarifaire TTC'!$C$4:$AT$4,0)+1)/1000,5)</f>
        <v>0.21819</v>
      </c>
      <c r="O55" s="133" cm="1">
        <f t="array" aca="1" ref="O55" ca="1">ROUND(INDEX('Grille tarifaire HT'!$C$9:$AT$12,4,MATCH(B54,'Grille tarifaire HT'!$C$9:$AT$9,0)+1)/1000,5)</f>
        <v>8.6639999999999995E-2</v>
      </c>
      <c r="P55" s="133" cm="1">
        <f t="array" aca="1" ref="P55" ca="1">ROUND(INDEX('Grille tarifaire TTC'!$C$4:$AT$7,4,MATCH(B54,'Grille tarifaire TTC'!$C$4:$AT$4,0)+1)/1000,5)</f>
        <v>0.12454999999999999</v>
      </c>
      <c r="R55" s="134"/>
      <c r="T55" s="134"/>
    </row>
    <row r="56" spans="2:20" ht="20.25" customHeight="1" thickBot="1" x14ac:dyDescent="0.4">
      <c r="B56" s="139"/>
      <c r="D56" s="11"/>
      <c r="E56" s="11"/>
      <c r="F56" s="11"/>
      <c r="G56" s="11"/>
    </row>
    <row r="57" spans="2:20" ht="20.25" customHeight="1" thickBot="1" x14ac:dyDescent="0.4">
      <c r="B57" s="139"/>
      <c r="D57" s="11"/>
      <c r="E57" s="11"/>
      <c r="F57" s="11"/>
      <c r="G57" s="11"/>
      <c r="L57" s="124"/>
      <c r="M57" s="227" t="s">
        <v>20</v>
      </c>
      <c r="N57" s="227"/>
      <c r="O57" s="227" t="s">
        <v>17</v>
      </c>
      <c r="P57" s="227"/>
    </row>
    <row r="58" spans="2:20" ht="20.25" customHeight="1" thickBot="1" x14ac:dyDescent="0.4">
      <c r="B58" s="139"/>
      <c r="D58" s="11"/>
      <c r="E58" s="11"/>
      <c r="F58" s="11"/>
      <c r="G58" s="11"/>
      <c r="L58" s="127"/>
      <c r="M58" s="125" t="s">
        <v>88</v>
      </c>
      <c r="N58" s="125" t="s">
        <v>89</v>
      </c>
      <c r="O58" s="125" t="s">
        <v>88</v>
      </c>
      <c r="P58" s="125" t="s">
        <v>89</v>
      </c>
    </row>
    <row r="59" spans="2:20" ht="20.25" customHeight="1" thickBot="1" x14ac:dyDescent="0.4">
      <c r="B59" s="226" t="s">
        <v>50</v>
      </c>
      <c r="C59" s="25" t="s">
        <v>56</v>
      </c>
      <c r="D59" s="135">
        <f>'Grille tarifaire HT'!Y27</f>
        <v>0</v>
      </c>
      <c r="E59" s="67">
        <f>ROUND(('Grille tarifaire HT'!$Y$27+'Grille tarifaire TTC'!$N$19)*(1+'Grille tarifaire TTC'!$C$25),2)</f>
        <v>14.44</v>
      </c>
      <c r="F59" s="136" t="str">
        <f>+'Grille tarifaire HT'!Y28</f>
        <v>Gascogne Energie Service</v>
      </c>
      <c r="G59" s="137" t="e">
        <f>ROUND(('Grille tarifaire HT'!$Y$28+'Grille tarifaire TTC'!$N$20)*(1+'Grille tarifaire TTC'!$C$25),2)</f>
        <v>#VALUE!</v>
      </c>
      <c r="L59" s="130" t="s">
        <v>56</v>
      </c>
      <c r="M59" s="131">
        <f>INDEX('Grille tarifaire HT'!$C$9:$AT$12,3,MATCH(B59,'Grille tarifaire HT'!$C$9:$AT$9,0))</f>
        <v>100.0031672710692</v>
      </c>
      <c r="N59" s="131">
        <f>INDEX('Grille tarifaire TTC'!$C$4:$AT$7,3,MATCH(B59,'Grille tarifaire TTC'!$C$4:$AT$4,0))</f>
        <v>119.94</v>
      </c>
      <c r="O59" s="131">
        <f>INDEX('Grille tarifaire HT'!$C$9:$AT$12,4,MATCH(B59,'Grille tarifaire HT'!$C$9:$AT$9,0))</f>
        <v>232.39435424383697</v>
      </c>
      <c r="P59" s="131">
        <f>INDEX('Grille tarifaire TTC'!$C$4:$AT$7,4,MATCH(B59,'Grille tarifaire TTC'!$C$4:$AT$4,0))</f>
        <v>294.52999999999997</v>
      </c>
    </row>
    <row r="60" spans="2:20" ht="20.25" customHeight="1" thickBot="1" x14ac:dyDescent="0.4">
      <c r="B60" s="226"/>
      <c r="C60" s="44" t="s">
        <v>41</v>
      </c>
      <c r="D60" s="136">
        <f>'Grille tarifaire HT'!Z27</f>
        <v>0</v>
      </c>
      <c r="E60" s="136">
        <f>('Grille tarifaire HT'!$Z$27+'Grille tarifaire TTC'!$C$27)*(1+'Grille tarifaire TTC'!$C$26)</f>
        <v>20.591999999999999</v>
      </c>
      <c r="F60" s="47">
        <f>+'Grille tarifaire HT'!Z28</f>
        <v>0</v>
      </c>
      <c r="G60" s="138">
        <f>('Grille tarifaire HT'!$Z$28+'Grille tarifaire TTC'!$C$27)*(1+'Grille tarifaire TTC'!$C$26)</f>
        <v>20.591999999999999</v>
      </c>
      <c r="L60" s="132" t="s">
        <v>90</v>
      </c>
      <c r="M60" s="133" cm="1">
        <f t="array" aca="1" ref="M60" ca="1">ROUND(INDEX('Grille tarifaire HT'!$C$9:$AT$12,3,MATCH(B59,'Grille tarifaire HT'!$C$9:$AT$9,0)+1)/1000,5)</f>
        <v>0.14066999999999999</v>
      </c>
      <c r="N60" s="133" cm="1">
        <f t="array" aca="1" ref="N60" ca="1">ROUND(INDEX('Grille tarifaire TTC'!$C$4:$AT$7,3,MATCH(B59,'Grille tarifaire TTC'!$C$4:$AT$4,0)+1)/1000,5)</f>
        <v>0.18939</v>
      </c>
      <c r="O60" s="133" cm="1">
        <f t="array" aca="1" ref="O60" ca="1">ROUND(INDEX('Grille tarifaire HT'!$C$9:$AT$12,4,MATCH(B59,'Grille tarifaire HT'!$C$9:$AT$9,0)+1)/1000,5)</f>
        <v>8.0430000000000001E-2</v>
      </c>
      <c r="P60" s="133" cm="1">
        <f t="array" aca="1" ref="P60" ca="1">ROUND(INDEX('Grille tarifaire TTC'!$C$4:$AT$7,4,MATCH(B59,'Grille tarifaire TTC'!$C$4:$AT$4,0)+1)/1000,5)</f>
        <v>0.11711000000000001</v>
      </c>
      <c r="R60" s="134"/>
      <c r="T60" s="134"/>
    </row>
    <row r="61" spans="2:20" ht="20.25" customHeight="1" thickBot="1" x14ac:dyDescent="0.4">
      <c r="B61" s="139"/>
      <c r="D61" s="11"/>
      <c r="E61" s="11"/>
      <c r="F61" s="11"/>
      <c r="G61" s="11"/>
    </row>
    <row r="62" spans="2:20" ht="20.25" customHeight="1" thickBot="1" x14ac:dyDescent="0.4">
      <c r="B62" s="139"/>
      <c r="D62" s="11"/>
      <c r="E62" s="11"/>
      <c r="F62" s="11"/>
      <c r="G62" s="11"/>
      <c r="L62" s="124"/>
      <c r="M62" s="227" t="s">
        <v>20</v>
      </c>
      <c r="N62" s="227"/>
      <c r="O62" s="227" t="s">
        <v>17</v>
      </c>
      <c r="P62" s="227"/>
    </row>
    <row r="63" spans="2:20" ht="20.25" customHeight="1" thickBot="1" x14ac:dyDescent="0.4">
      <c r="B63" s="139"/>
      <c r="D63" s="11"/>
      <c r="E63" s="11"/>
      <c r="F63" s="11"/>
      <c r="G63" s="11"/>
      <c r="L63" s="127"/>
      <c r="M63" s="125" t="s">
        <v>88</v>
      </c>
      <c r="N63" s="125" t="s">
        <v>89</v>
      </c>
      <c r="O63" s="125" t="s">
        <v>88</v>
      </c>
      <c r="P63" s="125" t="s">
        <v>89</v>
      </c>
    </row>
    <row r="64" spans="2:20" ht="20.25" customHeight="1" thickBot="1" x14ac:dyDescent="0.4">
      <c r="B64" s="226" t="s">
        <v>42</v>
      </c>
      <c r="C64" s="25" t="s">
        <v>56</v>
      </c>
      <c r="D64" s="135">
        <f>'Grille tarifaire HT'!AA27</f>
        <v>0</v>
      </c>
      <c r="E64" s="67">
        <f>ROUND(('Grille tarifaire HT'!$AA$27+'Grille tarifaire TTC'!$O$19)*(1+'Grille tarifaire TTC'!$C$25),2)</f>
        <v>14.44</v>
      </c>
      <c r="F64" s="136" t="str">
        <f>+'Grille tarifaire HT'!AA28</f>
        <v>Energis</v>
      </c>
      <c r="G64" s="137" t="e">
        <f>ROUND(('Grille tarifaire HT'!$AA$28+'Grille tarifaire TTC'!$O$20)*(1+'Grille tarifaire TTC'!$C$25),2)</f>
        <v>#VALUE!</v>
      </c>
      <c r="L64" s="130" t="s">
        <v>56</v>
      </c>
      <c r="M64" s="131">
        <f>INDEX('Grille tarifaire HT'!$C$9:$AT$12,3,MATCH(B64,'Grille tarifaire HT'!$C$9:$AT$9,0))</f>
        <v>92.51501561230144</v>
      </c>
      <c r="N64" s="131">
        <f>INDEX('Grille tarifaire TTC'!$C$4:$AT$7,3,MATCH(B64,'Grille tarifaire TTC'!$C$4:$AT$4,0))</f>
        <v>112.04</v>
      </c>
      <c r="O64" s="131">
        <f>INDEX('Grille tarifaire HT'!$C$9:$AT$12,4,MATCH(B64,'Grille tarifaire HT'!$C$9:$AT$9,0))</f>
        <v>254.9725532959697</v>
      </c>
      <c r="P64" s="131">
        <f>INDEX('Grille tarifaire TTC'!$C$4:$AT$7,4,MATCH(B64,'Grille tarifaire TTC'!$C$4:$AT$4,0))</f>
        <v>318.35000000000002</v>
      </c>
    </row>
    <row r="65" spans="2:20" ht="20.25" customHeight="1" thickBot="1" x14ac:dyDescent="0.4">
      <c r="B65" s="226"/>
      <c r="C65" s="44" t="s">
        <v>41</v>
      </c>
      <c r="D65" s="136">
        <f>'Grille tarifaire HT'!AB27</f>
        <v>0</v>
      </c>
      <c r="E65" s="136">
        <f>('Grille tarifaire HT'!$AB$27+'Grille tarifaire TTC'!$C$27)*(1+'Grille tarifaire TTC'!$C$26)</f>
        <v>20.591999999999999</v>
      </c>
      <c r="F65" s="47">
        <f>+'Grille tarifaire HT'!AB28</f>
        <v>0</v>
      </c>
      <c r="G65" s="138">
        <f>('Grille tarifaire HT'!$AB$28+'Grille tarifaire TTC'!$C$27)*(1+'Grille tarifaire TTC'!$C$26)</f>
        <v>20.591999999999999</v>
      </c>
      <c r="L65" s="132" t="s">
        <v>90</v>
      </c>
      <c r="M65" s="133" cm="1">
        <f t="array" aca="1" ref="M65" ca="1">ROUND(INDEX('Grille tarifaire HT'!$C$9:$AT$12,3,MATCH(B64,'Grille tarifaire HT'!$C$9:$AT$9,0)+1)/1000,5)</f>
        <v>0.14599999999999999</v>
      </c>
      <c r="N65" s="133" cm="1">
        <f t="array" aca="1" ref="N65" ca="1">ROUND(INDEX('Grille tarifaire TTC'!$C$4:$AT$7,3,MATCH(B64,'Grille tarifaire TTC'!$C$4:$AT$4,0)+1)/1000,5)</f>
        <v>0.1958</v>
      </c>
      <c r="O65" s="133" cm="1">
        <f t="array" aca="1" ref="O65" ca="1">ROUND(INDEX('Grille tarifaire HT'!$C$9:$AT$12,4,MATCH(B64,'Grille tarifaire HT'!$C$9:$AT$9,0)+1)/1000,5)</f>
        <v>7.9729999999999995E-2</v>
      </c>
      <c r="P65" s="133" cm="1">
        <f t="array" aca="1" ref="P65" ca="1">ROUND(INDEX('Grille tarifaire TTC'!$C$4:$AT$7,4,MATCH(B64,'Grille tarifaire TTC'!$C$4:$AT$4,0)+1)/1000,5)</f>
        <v>0.11626</v>
      </c>
      <c r="R65" s="134"/>
      <c r="T65" s="134"/>
    </row>
    <row r="66" spans="2:20" ht="20.25" customHeight="1" thickBot="1" x14ac:dyDescent="0.4">
      <c r="B66" s="139"/>
      <c r="D66" s="11"/>
      <c r="E66" s="11"/>
      <c r="F66" s="11"/>
      <c r="G66" s="11"/>
    </row>
    <row r="67" spans="2:20" ht="20.25" customHeight="1" thickBot="1" x14ac:dyDescent="0.4">
      <c r="B67" s="139"/>
      <c r="D67" s="11"/>
      <c r="E67" s="11"/>
      <c r="F67" s="11"/>
      <c r="G67" s="11"/>
      <c r="L67" s="124"/>
      <c r="M67" s="227" t="s">
        <v>20</v>
      </c>
      <c r="N67" s="227"/>
      <c r="O67" s="227" t="s">
        <v>17</v>
      </c>
      <c r="P67" s="227"/>
    </row>
    <row r="68" spans="2:20" ht="20.25" customHeight="1" thickBot="1" x14ac:dyDescent="0.4">
      <c r="B68" s="139"/>
      <c r="D68" s="11"/>
      <c r="E68" s="11"/>
      <c r="F68" s="11"/>
      <c r="G68" s="11"/>
      <c r="L68" s="127"/>
      <c r="M68" s="125" t="s">
        <v>88</v>
      </c>
      <c r="N68" s="125" t="s">
        <v>89</v>
      </c>
      <c r="O68" s="125" t="s">
        <v>88</v>
      </c>
      <c r="P68" s="125" t="s">
        <v>89</v>
      </c>
    </row>
    <row r="69" spans="2:20" ht="20.25" customHeight="1" thickBot="1" x14ac:dyDescent="0.4">
      <c r="B69" s="226" t="s">
        <v>51</v>
      </c>
      <c r="C69" s="25" t="s">
        <v>56</v>
      </c>
      <c r="D69" s="135">
        <f>'Grille tarifaire HT'!AC27</f>
        <v>0</v>
      </c>
      <c r="E69" s="67">
        <f>ROUND(('Grille tarifaire HT'!$AC$27+'Grille tarifaire TTC'!$P$19)*(1+'Grille tarifaire TTC'!$C$25),2)</f>
        <v>14.44</v>
      </c>
      <c r="F69" s="136" t="str">
        <f>+'Grille tarifaire HT'!AC28</f>
        <v>Ene'o</v>
      </c>
      <c r="G69" s="137" t="e">
        <f>ROUND(('Grille tarifaire HT'!$AC$28+'Grille tarifaire TTC'!$P$20)*(1+'Grille tarifaire TTC'!$C$25),2)</f>
        <v>#VALUE!</v>
      </c>
      <c r="L69" s="130" t="s">
        <v>56</v>
      </c>
      <c r="M69" s="131">
        <f>INDEX('Grille tarifaire HT'!$C$9:$AT$12,3,MATCH(B69,'Grille tarifaire HT'!$C$9:$AT$9,0))</f>
        <v>65.377574854007591</v>
      </c>
      <c r="N69" s="131">
        <f>INDEX('Grille tarifaire TTC'!$C$4:$AT$7,3,MATCH(B69,'Grille tarifaire TTC'!$C$4:$AT$4,0))</f>
        <v>83.41</v>
      </c>
      <c r="O69" s="131">
        <f>INDEX('Grille tarifaire HT'!$C$9:$AT$12,4,MATCH(B69,'Grille tarifaire HT'!$C$9:$AT$9,0))</f>
        <v>210.66923576042467</v>
      </c>
      <c r="P69" s="131">
        <f>INDEX('Grille tarifaire TTC'!$C$4:$AT$7,4,MATCH(B69,'Grille tarifaire TTC'!$C$4:$AT$4,0))</f>
        <v>271.61</v>
      </c>
    </row>
    <row r="70" spans="2:20" ht="20.25" customHeight="1" thickBot="1" x14ac:dyDescent="0.4">
      <c r="B70" s="226"/>
      <c r="C70" s="44" t="s">
        <v>41</v>
      </c>
      <c r="D70" s="136">
        <f>'Grille tarifaire HT'!AD27</f>
        <v>0</v>
      </c>
      <c r="E70" s="136">
        <f>('Grille tarifaire HT'!$AD$27+'Grille tarifaire TTC'!$C$27)*(1+'Grille tarifaire TTC'!$C$26)</f>
        <v>20.591999999999999</v>
      </c>
      <c r="F70" s="47">
        <f>+'Grille tarifaire HT'!AD28</f>
        <v>0</v>
      </c>
      <c r="G70" s="138">
        <f>('Grille tarifaire HT'!$AD$28+'Grille tarifaire TTC'!$C$27)*(1+'Grille tarifaire TTC'!$C$26)</f>
        <v>20.591999999999999</v>
      </c>
      <c r="L70" s="132" t="s">
        <v>90</v>
      </c>
      <c r="M70" s="133" cm="1">
        <f t="array" aca="1" ref="M70" ca="1">ROUND(INDEX('Grille tarifaire HT'!$C$9:$AT$12,3,MATCH(B69,'Grille tarifaire HT'!$C$9:$AT$9,0)+1)/1000,5)</f>
        <v>0.16843</v>
      </c>
      <c r="N70" s="133" cm="1">
        <f t="array" aca="1" ref="N70" ca="1">ROUND(INDEX('Grille tarifaire TTC'!$C$4:$AT$7,3,MATCH(B69,'Grille tarifaire TTC'!$C$4:$AT$4,0)+1)/1000,5)</f>
        <v>0.22270999999999999</v>
      </c>
      <c r="O70" s="133" cm="1">
        <f t="array" aca="1" ref="O70" ca="1">ROUND(INDEX('Grille tarifaire HT'!$C$9:$AT$12,4,MATCH(B69,'Grille tarifaire HT'!$C$9:$AT$9,0)+1)/1000,5)</f>
        <v>9.0679999999999997E-2</v>
      </c>
      <c r="P70" s="133" cm="1">
        <f t="array" aca="1" ref="P70" ca="1">ROUND(INDEX('Grille tarifaire TTC'!$C$4:$AT$7,4,MATCH(B69,'Grille tarifaire TTC'!$C$4:$AT$4,0)+1)/1000,5)</f>
        <v>0.12941</v>
      </c>
      <c r="R70" s="134"/>
      <c r="T70" s="134"/>
    </row>
    <row r="71" spans="2:20" ht="20.25" customHeight="1" thickBot="1" x14ac:dyDescent="0.4">
      <c r="B71" s="139"/>
      <c r="D71" s="11"/>
      <c r="E71" s="11"/>
      <c r="F71" s="11"/>
      <c r="G71" s="11"/>
    </row>
    <row r="72" spans="2:20" ht="20.25" customHeight="1" thickBot="1" x14ac:dyDescent="0.4">
      <c r="B72" s="139"/>
      <c r="D72" s="11"/>
      <c r="E72" s="11"/>
      <c r="F72" s="11"/>
      <c r="G72" s="11"/>
      <c r="L72" s="124"/>
      <c r="M72" s="227" t="s">
        <v>20</v>
      </c>
      <c r="N72" s="227"/>
      <c r="O72" s="227" t="s">
        <v>17</v>
      </c>
      <c r="P72" s="227"/>
    </row>
    <row r="73" spans="2:20" ht="20.25" customHeight="1" thickBot="1" x14ac:dyDescent="0.4">
      <c r="B73" s="139"/>
      <c r="D73" s="11"/>
      <c r="E73" s="11"/>
      <c r="F73" s="11"/>
      <c r="G73" s="11"/>
      <c r="L73" s="127"/>
      <c r="M73" s="125" t="s">
        <v>88</v>
      </c>
      <c r="N73" s="125" t="s">
        <v>89</v>
      </c>
      <c r="O73" s="125" t="s">
        <v>88</v>
      </c>
      <c r="P73" s="125" t="s">
        <v>89</v>
      </c>
    </row>
    <row r="74" spans="2:20" ht="20.25" customHeight="1" thickBot="1" x14ac:dyDescent="0.4">
      <c r="B74" s="228" t="s">
        <v>43</v>
      </c>
      <c r="C74" s="25" t="s">
        <v>56</v>
      </c>
      <c r="D74" s="135">
        <f>'Grille tarifaire HT'!AE27</f>
        <v>0</v>
      </c>
      <c r="E74" s="67">
        <f>ROUND(('Grille tarifaire HT'!$AE$27+'Grille tarifaire TTC'!$Q$19)*(1+'Grille tarifaire TTC'!$C$25),2)</f>
        <v>14.44</v>
      </c>
      <c r="F74" s="136" t="str">
        <f>+'Grille tarifaire HT'!AE28</f>
        <v>Bazas</v>
      </c>
      <c r="G74" s="137" t="e">
        <f>ROUND(('Grille tarifaire HT'!$AE$28+'Grille tarifaire TTC'!$Q$20)*(1+'Grille tarifaire TTC'!$C$25),2)</f>
        <v>#VALUE!</v>
      </c>
      <c r="L74" s="130" t="s">
        <v>56</v>
      </c>
      <c r="M74" s="131">
        <f>INDEX('Grille tarifaire HT'!$C$9:$AT$12,3,MATCH(B74,'Grille tarifaire HT'!$C$9:$AT$9,0))</f>
        <v>97.216437413249295</v>
      </c>
      <c r="N74" s="131">
        <f>INDEX('Grille tarifaire TTC'!$C$4:$AT$7,3,MATCH(B74,'Grille tarifaire TTC'!$C$4:$AT$4,0))</f>
        <v>117</v>
      </c>
      <c r="O74" s="131">
        <f>INDEX('Grille tarifaire HT'!$C$9:$AT$12,4,MATCH(B74,'Grille tarifaire HT'!$C$9:$AT$9,0))</f>
        <v>266.18582343814978</v>
      </c>
      <c r="P74" s="131">
        <f>INDEX('Grille tarifaire TTC'!$C$4:$AT$7,4,MATCH(B74,'Grille tarifaire TTC'!$C$4:$AT$4,0))</f>
        <v>330.18</v>
      </c>
    </row>
    <row r="75" spans="2:20" ht="20.25" customHeight="1" thickBot="1" x14ac:dyDescent="0.4">
      <c r="B75" s="228"/>
      <c r="C75" s="44" t="s">
        <v>41</v>
      </c>
      <c r="D75" s="136">
        <f>'Grille tarifaire HT'!AF27</f>
        <v>0</v>
      </c>
      <c r="E75" s="136">
        <f>('Grille tarifaire HT'!$AF$27+'Grille tarifaire TTC'!$C$27)*(1+'Grille tarifaire TTC'!$C$26)</f>
        <v>20.591999999999999</v>
      </c>
      <c r="F75" s="47">
        <f>+'Grille tarifaire HT'!AF28</f>
        <v>0</v>
      </c>
      <c r="G75" s="138">
        <f>('Grille tarifaire HT'!$AF$28+'Grille tarifaire TTC'!$C$27)*(1+'Grille tarifaire TTC'!$C$26)</f>
        <v>20.591999999999999</v>
      </c>
      <c r="L75" s="132" t="s">
        <v>90</v>
      </c>
      <c r="M75" s="133" cm="1">
        <f t="array" aca="1" ref="M75" ca="1">ROUND(INDEX('Grille tarifaire HT'!$C$9:$AT$12,3,MATCH(B74,'Grille tarifaire HT'!$C$9:$AT$9,0)+1)/1000,5)</f>
        <v>0.14204</v>
      </c>
      <c r="N75" s="133" cm="1">
        <f t="array" aca="1" ref="N75" ca="1">ROUND(INDEX('Grille tarifaire TTC'!$C$4:$AT$7,3,MATCH(B74,'Grille tarifaire TTC'!$C$4:$AT$4,0)+1)/1000,5)</f>
        <v>0.19103999999999999</v>
      </c>
      <c r="O75" s="133" cm="1">
        <f t="array" aca="1" ref="O75" ca="1">ROUND(INDEX('Grille tarifaire HT'!$C$9:$AT$12,4,MATCH(B74,'Grille tarifaire HT'!$C$9:$AT$9,0)+1)/1000,5)</f>
        <v>7.7160000000000006E-2</v>
      </c>
      <c r="P75" s="133" cm="1">
        <f t="array" aca="1" ref="P75" ca="1">ROUND(INDEX('Grille tarifaire TTC'!$C$4:$AT$7,4,MATCH(B74,'Grille tarifaire TTC'!$C$4:$AT$4,0)+1)/1000,5)</f>
        <v>0.11318</v>
      </c>
      <c r="R75" s="134"/>
      <c r="T75" s="134"/>
    </row>
    <row r="76" spans="2:20" ht="20.25" customHeight="1" thickBot="1" x14ac:dyDescent="0.4">
      <c r="B76" s="140"/>
      <c r="D76" s="11"/>
      <c r="E76" s="11"/>
      <c r="F76" s="11"/>
      <c r="G76" s="11"/>
    </row>
    <row r="77" spans="2:20" ht="20.25" customHeight="1" thickBot="1" x14ac:dyDescent="0.4">
      <c r="B77" s="140"/>
      <c r="D77" s="11"/>
      <c r="E77" s="11"/>
      <c r="F77" s="11"/>
      <c r="G77" s="11"/>
      <c r="L77" s="124"/>
      <c r="M77" s="227" t="s">
        <v>20</v>
      </c>
      <c r="N77" s="227"/>
      <c r="O77" s="227" t="s">
        <v>17</v>
      </c>
      <c r="P77" s="227"/>
    </row>
    <row r="78" spans="2:20" ht="20.25" customHeight="1" thickBot="1" x14ac:dyDescent="0.4">
      <c r="B78" s="140"/>
      <c r="D78" s="11"/>
      <c r="E78" s="11"/>
      <c r="F78" s="11"/>
      <c r="G78" s="11"/>
      <c r="L78" s="127"/>
      <c r="M78" s="125" t="s">
        <v>88</v>
      </c>
      <c r="N78" s="125" t="s">
        <v>89</v>
      </c>
      <c r="O78" s="125" t="s">
        <v>88</v>
      </c>
      <c r="P78" s="125" t="s">
        <v>89</v>
      </c>
    </row>
    <row r="79" spans="2:20" ht="20.25" customHeight="1" thickBot="1" x14ac:dyDescent="0.4">
      <c r="B79" s="226" t="s">
        <v>52</v>
      </c>
      <c r="C79" s="25" t="s">
        <v>56</v>
      </c>
      <c r="D79" s="135">
        <f>'Grille tarifaire HT'!AG27</f>
        <v>0</v>
      </c>
      <c r="E79" s="67">
        <f>ROUND(('Grille tarifaire HT'!$AG$27+'Grille tarifaire TTC'!$R$19)*(1+'Grille tarifaire TTC'!$C$25),2)</f>
        <v>14.44</v>
      </c>
      <c r="F79" s="136" t="str">
        <f>+'Grille tarifaire HT'!AG28</f>
        <v>Gazélec de Peronne</v>
      </c>
      <c r="G79" s="137" t="e">
        <f>ROUND(('Grille tarifaire HT'!$AG$28+'Grille tarifaire TTC'!$R$20)*(1+'Grille tarifaire TTC'!$C$25),2)</f>
        <v>#VALUE!</v>
      </c>
      <c r="L79" s="130" t="s">
        <v>56</v>
      </c>
      <c r="M79" s="131">
        <f>INDEX('Grille tarifaire HT'!$C$9:$AT$12,3,MATCH(B79,'Grille tarifaire HT'!$C$9:$AT$9,0))</f>
        <v>84.723546417988629</v>
      </c>
      <c r="N79" s="131">
        <f>INDEX('Grille tarifaire TTC'!$C$4:$AT$7,3,MATCH(B79,'Grille tarifaire TTC'!$C$4:$AT$4,0))</f>
        <v>103.82</v>
      </c>
      <c r="O79" s="131">
        <f>INDEX('Grille tarifaire HT'!$C$9:$AT$12,4,MATCH(B79,'Grille tarifaire HT'!$C$9:$AT$9,0))</f>
        <v>264.68819310639628</v>
      </c>
      <c r="P79" s="131">
        <f>INDEX('Grille tarifaire TTC'!$C$4:$AT$7,4,MATCH(B79,'Grille tarifaire TTC'!$C$4:$AT$4,0))</f>
        <v>328.6</v>
      </c>
    </row>
    <row r="80" spans="2:20" ht="20.25" customHeight="1" thickBot="1" x14ac:dyDescent="0.4">
      <c r="B80" s="226"/>
      <c r="C80" s="44" t="s">
        <v>41</v>
      </c>
      <c r="D80" s="136">
        <f>'Grille tarifaire HT'!AH27</f>
        <v>0</v>
      </c>
      <c r="E80" s="136">
        <f>('Grille tarifaire HT'!$AH$27+'Grille tarifaire TTC'!$C$27)*(1+'Grille tarifaire TTC'!$C$26)</f>
        <v>20.591999999999999</v>
      </c>
      <c r="F80" s="47">
        <f>+'Grille tarifaire HT'!AH28</f>
        <v>0</v>
      </c>
      <c r="G80" s="138">
        <f>('Grille tarifaire HT'!$AH$28+'Grille tarifaire TTC'!$C$27)*(1+'Grille tarifaire TTC'!$C$26)</f>
        <v>20.591999999999999</v>
      </c>
      <c r="L80" s="132" t="s">
        <v>90</v>
      </c>
      <c r="M80" s="133" cm="1">
        <f t="array" aca="1" ref="M80" ca="1">ROUND(INDEX('Grille tarifaire HT'!$C$9:$AT$12,3,MATCH(B79,'Grille tarifaire HT'!$C$9:$AT$9,0)+1)/1000,5)</f>
        <v>0.15203</v>
      </c>
      <c r="N80" s="133" cm="1">
        <f t="array" aca="1" ref="N80" ca="1">ROUND(INDEX('Grille tarifaire TTC'!$C$4:$AT$7,3,MATCH(B79,'Grille tarifaire TTC'!$C$4:$AT$4,0)+1)/1000,5)</f>
        <v>0.20302999999999999</v>
      </c>
      <c r="O80" s="133" cm="1">
        <f t="array" aca="1" ref="O80" ca="1">ROUND(INDEX('Grille tarifaire HT'!$C$9:$AT$12,4,MATCH(B79,'Grille tarifaire HT'!$C$9:$AT$9,0)+1)/1000,5)</f>
        <v>8.029E-2</v>
      </c>
      <c r="P80" s="133" cm="1">
        <f t="array" aca="1" ref="P80" ca="1">ROUND(INDEX('Grille tarifaire TTC'!$C$4:$AT$7,4,MATCH(B79,'Grille tarifaire TTC'!$C$4:$AT$4,0)+1)/1000,5)</f>
        <v>0.11694</v>
      </c>
      <c r="R80" s="134"/>
      <c r="T80" s="134"/>
    </row>
    <row r="81" spans="2:20" ht="20.25" customHeight="1" thickBot="1" x14ac:dyDescent="0.4">
      <c r="B81" s="139"/>
      <c r="D81" s="11"/>
      <c r="E81" s="11"/>
      <c r="F81" s="11"/>
      <c r="G81" s="11"/>
    </row>
    <row r="82" spans="2:20" ht="20.25" customHeight="1" thickBot="1" x14ac:dyDescent="0.4">
      <c r="B82" s="139"/>
      <c r="D82" s="11"/>
      <c r="E82" s="11"/>
      <c r="F82" s="11"/>
      <c r="G82" s="11"/>
      <c r="L82" s="124"/>
      <c r="M82" s="227" t="s">
        <v>20</v>
      </c>
      <c r="N82" s="227"/>
      <c r="O82" s="227" t="s">
        <v>17</v>
      </c>
      <c r="P82" s="227"/>
    </row>
    <row r="83" spans="2:20" ht="20.25" customHeight="1" thickBot="1" x14ac:dyDescent="0.4">
      <c r="B83" s="139"/>
      <c r="D83" s="11"/>
      <c r="E83" s="11"/>
      <c r="F83" s="11"/>
      <c r="G83" s="11"/>
      <c r="L83" s="127"/>
      <c r="M83" s="125" t="s">
        <v>88</v>
      </c>
      <c r="N83" s="125" t="s">
        <v>89</v>
      </c>
      <c r="O83" s="125" t="s">
        <v>88</v>
      </c>
      <c r="P83" s="125" t="s">
        <v>89</v>
      </c>
    </row>
    <row r="84" spans="2:20" ht="20.25" customHeight="1" thickBot="1" x14ac:dyDescent="0.4">
      <c r="B84" s="226" t="s">
        <v>44</v>
      </c>
      <c r="C84" s="25" t="s">
        <v>56</v>
      </c>
      <c r="D84" s="135">
        <f>'Grille tarifaire HT'!AI27</f>
        <v>0</v>
      </c>
      <c r="E84" s="67">
        <f>ROUND(('Grille tarifaire HT'!$AI$27+'Grille tarifaire TTC'!$S$19)*(1+'Grille tarifaire TTC'!$C$25),2)</f>
        <v>14.44</v>
      </c>
      <c r="F84" s="136" t="str">
        <f>+'Grille tarifaire HT'!AI28</f>
        <v>Bonneville</v>
      </c>
      <c r="G84" s="137" t="e">
        <f>ROUND(('Grille tarifaire HT'!$AI$28+'Grille tarifaire TTC'!$S$20)*(1+'Grille tarifaire TTC'!$C$25),2)</f>
        <v>#VALUE!</v>
      </c>
      <c r="L84" s="130" t="s">
        <v>56</v>
      </c>
      <c r="M84" s="131">
        <f>INDEX('Grille tarifaire HT'!$C$9:$AT$12,3,MATCH(B84,'Grille tarifaire HT'!$C$9:$AT$9,0))</f>
        <v>108.2211767497422</v>
      </c>
      <c r="N84" s="131">
        <f>INDEX('Grille tarifaire TTC'!$C$4:$AT$7,3,MATCH(B84,'Grille tarifaire TTC'!$C$4:$AT$4,0))</f>
        <v>128.61000000000001</v>
      </c>
      <c r="O84" s="131">
        <f>INDEX('Grille tarifaire HT'!$C$9:$AT$12,4,MATCH(B84,'Grille tarifaire HT'!$C$9:$AT$9,0))</f>
        <v>331.8161551917043</v>
      </c>
      <c r="P84" s="131">
        <f>INDEX('Grille tarifaire TTC'!$C$4:$AT$7,4,MATCH(B84,'Grille tarifaire TTC'!$C$4:$AT$4,0))</f>
        <v>399.42</v>
      </c>
    </row>
    <row r="85" spans="2:20" ht="20.25" customHeight="1" thickBot="1" x14ac:dyDescent="0.4">
      <c r="B85" s="226"/>
      <c r="C85" s="44" t="s">
        <v>41</v>
      </c>
      <c r="D85" s="136">
        <f>'Grille tarifaire HT'!AJ27</f>
        <v>0</v>
      </c>
      <c r="E85" s="136">
        <f>('Grille tarifaire HT'!$AJ$27+'Grille tarifaire TTC'!$C$27)*(1+'Grille tarifaire TTC'!$C$26)</f>
        <v>20.591999999999999</v>
      </c>
      <c r="F85" s="47">
        <f>+'Grille tarifaire HT'!AJ28</f>
        <v>0</v>
      </c>
      <c r="G85" s="138">
        <f>('Grille tarifaire HT'!$AJ$28+'Grille tarifaire TTC'!$C$27)*(1+'Grille tarifaire TTC'!$C$26)</f>
        <v>20.591999999999999</v>
      </c>
      <c r="L85" s="132" t="s">
        <v>90</v>
      </c>
      <c r="M85" s="133" cm="1">
        <f t="array" aca="1" ref="M85" ca="1">ROUND(INDEX('Grille tarifaire HT'!$C$9:$AT$12,3,MATCH(B84,'Grille tarifaire HT'!$C$9:$AT$9,0)+1)/1000,5)</f>
        <v>0.13844000000000001</v>
      </c>
      <c r="N85" s="133" cm="1">
        <f t="array" aca="1" ref="N85" ca="1">ROUND(INDEX('Grille tarifaire TTC'!$C$4:$AT$7,3,MATCH(B84,'Grille tarifaire TTC'!$C$4:$AT$4,0)+1)/1000,5)</f>
        <v>0.18673000000000001</v>
      </c>
      <c r="O85" s="133" cm="1">
        <f t="array" aca="1" ref="O85" ca="1">ROUND(INDEX('Grille tarifaire HT'!$C$9:$AT$12,4,MATCH(B84,'Grille tarifaire HT'!$C$9:$AT$9,0)+1)/1000,5)</f>
        <v>8.0240000000000006E-2</v>
      </c>
      <c r="P85" s="133" cm="1">
        <f t="array" aca="1" ref="P85" ca="1">ROUND(INDEX('Grille tarifaire TTC'!$C$4:$AT$7,4,MATCH(B84,'Grille tarifaire TTC'!$C$4:$AT$4,0)+1)/1000,5)</f>
        <v>0.11688</v>
      </c>
      <c r="R85" s="134"/>
      <c r="T85" s="134"/>
    </row>
    <row r="86" spans="2:20" ht="20.25" customHeight="1" thickBot="1" x14ac:dyDescent="0.4">
      <c r="B86" s="139"/>
      <c r="D86" s="11"/>
      <c r="E86" s="11"/>
      <c r="F86" s="11"/>
      <c r="G86" s="11"/>
    </row>
    <row r="87" spans="2:20" ht="20.25" customHeight="1" thickBot="1" x14ac:dyDescent="0.4">
      <c r="B87" s="139"/>
      <c r="D87" s="11"/>
      <c r="E87" s="11"/>
      <c r="F87" s="11"/>
      <c r="G87" s="11"/>
      <c r="L87" s="124"/>
      <c r="M87" s="227" t="s">
        <v>20</v>
      </c>
      <c r="N87" s="227"/>
      <c r="O87" s="227" t="s">
        <v>17</v>
      </c>
      <c r="P87" s="227"/>
    </row>
    <row r="88" spans="2:20" ht="20.25" customHeight="1" thickBot="1" x14ac:dyDescent="0.4">
      <c r="B88" s="139"/>
      <c r="D88" s="11"/>
      <c r="E88" s="11"/>
      <c r="F88" s="11"/>
      <c r="G88" s="11"/>
      <c r="L88" s="127"/>
      <c r="M88" s="125" t="s">
        <v>88</v>
      </c>
      <c r="N88" s="125" t="s">
        <v>89</v>
      </c>
      <c r="O88" s="125" t="s">
        <v>88</v>
      </c>
      <c r="P88" s="125" t="s">
        <v>89</v>
      </c>
    </row>
    <row r="89" spans="2:20" ht="20.25" customHeight="1" thickBot="1" x14ac:dyDescent="0.4">
      <c r="B89" s="226" t="s">
        <v>45</v>
      </c>
      <c r="C89" s="25" t="s">
        <v>56</v>
      </c>
      <c r="D89" s="135">
        <f>'Grille tarifaire HT'!AK27</f>
        <v>0</v>
      </c>
      <c r="E89" s="67">
        <f>ROUND(('Grille tarifaire HT'!$AK$27+'Grille tarifaire TTC'!$T$19)*(1+'Grille tarifaire TTC'!$C$25),2)</f>
        <v>14.44</v>
      </c>
      <c r="F89" s="136" t="str">
        <f>+'Grille tarifaire HT'!AK28</f>
        <v>Sallanches</v>
      </c>
      <c r="G89" s="137" t="e">
        <f>ROUND(('Grille tarifaire HT'!$AK$28+'Grille tarifaire TTC'!$T$20)*(1+'Grille tarifaire TTC'!$C$25),2)</f>
        <v>#VALUE!</v>
      </c>
      <c r="L89" s="130" t="s">
        <v>56</v>
      </c>
      <c r="M89" s="131">
        <f>INDEX('Grille tarifaire HT'!$C$9:$AT$12,3,MATCH(B89,'Grille tarifaire HT'!$C$9:$AT$9,0))</f>
        <v>120.22117674974218</v>
      </c>
      <c r="N89" s="131">
        <f>INDEX('Grille tarifaire TTC'!$C$4:$AT$7,3,MATCH(B89,'Grille tarifaire TTC'!$C$4:$AT$4,0))</f>
        <v>141.27000000000001</v>
      </c>
      <c r="O89" s="131">
        <f>INDEX('Grille tarifaire HT'!$C$9:$AT$12,4,MATCH(B89,'Grille tarifaire HT'!$C$9:$AT$9,0))</f>
        <v>370.0626006893346</v>
      </c>
      <c r="P89" s="131">
        <f>INDEX('Grille tarifaire TTC'!$C$4:$AT$7,4,MATCH(B89,'Grille tarifaire TTC'!$C$4:$AT$4,0))</f>
        <v>439.77</v>
      </c>
    </row>
    <row r="90" spans="2:20" ht="20.25" customHeight="1" thickBot="1" x14ac:dyDescent="0.4">
      <c r="B90" s="226"/>
      <c r="C90" s="44" t="s">
        <v>41</v>
      </c>
      <c r="D90" s="136">
        <f>'Grille tarifaire HT'!AL27</f>
        <v>0</v>
      </c>
      <c r="E90" s="136">
        <f>('Grille tarifaire HT'!$AL$27+'Grille tarifaire TTC'!$C$27)*(1+'Grille tarifaire TTC'!$C$26)</f>
        <v>20.591999999999999</v>
      </c>
      <c r="F90" s="47">
        <f>+'Grille tarifaire HT'!AL28</f>
        <v>0</v>
      </c>
      <c r="G90" s="138">
        <f>('Grille tarifaire HT'!$AL$28+'Grille tarifaire TTC'!$C$27)*(1+'Grille tarifaire TTC'!$C$26)</f>
        <v>20.591999999999999</v>
      </c>
      <c r="L90" s="132" t="s">
        <v>90</v>
      </c>
      <c r="M90" s="133" cm="1">
        <f t="array" aca="1" ref="M90" ca="1">ROUND(INDEX('Grille tarifaire HT'!$C$9:$AT$12,3,MATCH(B89,'Grille tarifaire HT'!$C$9:$AT$9,0)+1)/1000,5)</f>
        <v>0.13125000000000001</v>
      </c>
      <c r="N90" s="133" cm="1">
        <f t="array" aca="1" ref="N90" ca="1">ROUND(INDEX('Grille tarifaire TTC'!$C$4:$AT$7,3,MATCH(B89,'Grille tarifaire TTC'!$C$4:$AT$4,0)+1)/1000,5)</f>
        <v>0.17809</v>
      </c>
      <c r="O90" s="133" cm="1">
        <f t="array" aca="1" ref="O90" ca="1">ROUND(INDEX('Grille tarifaire HT'!$C$9:$AT$12,4,MATCH(B89,'Grille tarifaire HT'!$C$9:$AT$9,0)+1)/1000,5)</f>
        <v>7.8640000000000002E-2</v>
      </c>
      <c r="P90" s="133" cm="1">
        <f t="array" aca="1" ref="P90" ca="1">ROUND(INDEX('Grille tarifaire TTC'!$C$4:$AT$7,4,MATCH(B89,'Grille tarifaire TTC'!$C$4:$AT$4,0)+1)/1000,5)</f>
        <v>0.11496000000000001</v>
      </c>
      <c r="R90" s="134"/>
      <c r="T90" s="134"/>
    </row>
    <row r="91" spans="2:20" ht="20.25" customHeight="1" thickBot="1" x14ac:dyDescent="0.4">
      <c r="B91" s="139"/>
      <c r="D91" s="11"/>
      <c r="E91" s="11"/>
      <c r="F91" s="11"/>
      <c r="G91" s="11"/>
    </row>
    <row r="92" spans="2:20" ht="20.25" customHeight="1" thickBot="1" x14ac:dyDescent="0.4">
      <c r="B92" s="139"/>
      <c r="D92" s="11"/>
      <c r="E92" s="11"/>
      <c r="F92" s="11"/>
      <c r="G92" s="11"/>
      <c r="L92" s="124"/>
      <c r="M92" s="227" t="s">
        <v>20</v>
      </c>
      <c r="N92" s="227"/>
      <c r="O92" s="227" t="s">
        <v>17</v>
      </c>
      <c r="P92" s="227"/>
    </row>
    <row r="93" spans="2:20" ht="20.25" customHeight="1" thickBot="1" x14ac:dyDescent="0.4">
      <c r="B93" s="139"/>
      <c r="D93" s="11"/>
      <c r="E93" s="11"/>
      <c r="F93" s="11"/>
      <c r="G93" s="11"/>
      <c r="L93" s="127"/>
      <c r="M93" s="125" t="s">
        <v>88</v>
      </c>
      <c r="N93" s="125" t="s">
        <v>89</v>
      </c>
      <c r="O93" s="125" t="s">
        <v>88</v>
      </c>
      <c r="P93" s="125" t="s">
        <v>89</v>
      </c>
    </row>
    <row r="94" spans="2:20" ht="20.25" customHeight="1" thickBot="1" x14ac:dyDescent="0.4">
      <c r="B94" s="226" t="s">
        <v>46</v>
      </c>
      <c r="C94" s="25" t="s">
        <v>56</v>
      </c>
      <c r="D94" s="135">
        <f>'Grille tarifaire HT'!AM27</f>
        <v>0</v>
      </c>
      <c r="E94" s="67">
        <f>ROUND(('Grille tarifaire HT'!$AM$27+'Grille tarifaire TTC'!$U$19)*(1+'Grille tarifaire TTC'!$C$25),2)</f>
        <v>14.44</v>
      </c>
      <c r="F94" s="136" t="str">
        <f>+'Grille tarifaire HT'!AM28</f>
        <v>La réole</v>
      </c>
      <c r="G94" s="137" t="e">
        <f>ROUND(('Grille tarifaire HT'!$AM$28+'Grille tarifaire TTC'!$U$20)*(1+'Grille tarifaire TTC'!$C$25),2)</f>
        <v>#VALUE!</v>
      </c>
      <c r="L94" s="130" t="s">
        <v>56</v>
      </c>
      <c r="M94" s="131">
        <f>INDEX('Grille tarifaire HT'!$C$9:$AT$12,3,MATCH(B94,'Grille tarifaire HT'!$C$9:$AT$9,0))</f>
        <v>97.415489545950706</v>
      </c>
      <c r="N94" s="131">
        <f>INDEX('Grille tarifaire TTC'!$C$4:$AT$7,3,MATCH(B94,'Grille tarifaire TTC'!$C$4:$AT$4,0))</f>
        <v>117.21</v>
      </c>
      <c r="O94" s="131">
        <f>INDEX('Grille tarifaire HT'!$C$9:$AT$12,4,MATCH(B94,'Grille tarifaire HT'!$C$9:$AT$9,0))</f>
        <v>297.16212675568534</v>
      </c>
      <c r="P94" s="131">
        <f>INDEX('Grille tarifaire TTC'!$C$4:$AT$7,4,MATCH(B94,'Grille tarifaire TTC'!$C$4:$AT$4,0))</f>
        <v>362.86</v>
      </c>
    </row>
    <row r="95" spans="2:20" ht="20.25" customHeight="1" thickBot="1" x14ac:dyDescent="0.4">
      <c r="B95" s="226"/>
      <c r="C95" s="44" t="s">
        <v>41</v>
      </c>
      <c r="D95" s="136">
        <f>'Grille tarifaire HT'!AN27</f>
        <v>0</v>
      </c>
      <c r="E95" s="136">
        <f>('Grille tarifaire HT'!$AN$27+'Grille tarifaire TTC'!$C$27)*(1+'Grille tarifaire TTC'!$C$26)</f>
        <v>20.591999999999999</v>
      </c>
      <c r="F95" s="47">
        <f>+'Grille tarifaire HT'!AN28</f>
        <v>0</v>
      </c>
      <c r="G95" s="138">
        <f>('Grille tarifaire HT'!$AN$28+'Grille tarifaire TTC'!$C$27)*(1+'Grille tarifaire TTC'!$C$26)</f>
        <v>20.591999999999999</v>
      </c>
      <c r="L95" s="132" t="s">
        <v>90</v>
      </c>
      <c r="M95" s="133" cm="1">
        <f t="array" aca="1" ref="M95" ca="1">ROUND(INDEX('Grille tarifaire HT'!$C$9:$AT$12,3,MATCH(B94,'Grille tarifaire HT'!$C$9:$AT$9,0)+1)/1000,5)</f>
        <v>0.14252000000000001</v>
      </c>
      <c r="N95" s="133" cm="1">
        <f t="array" aca="1" ref="N95" ca="1">ROUND(INDEX('Grille tarifaire TTC'!$C$4:$AT$7,3,MATCH(B94,'Grille tarifaire TTC'!$C$4:$AT$4,0)+1)/1000,5)</f>
        <v>0.19161</v>
      </c>
      <c r="O95" s="133" cm="1">
        <f t="array" aca="1" ref="O95" ca="1">ROUND(INDEX('Grille tarifaire HT'!$C$9:$AT$12,4,MATCH(B94,'Grille tarifaire HT'!$C$9:$AT$9,0)+1)/1000,5)</f>
        <v>7.5840000000000005E-2</v>
      </c>
      <c r="P95" s="133" cm="1">
        <f t="array" aca="1" ref="P95" ca="1">ROUND(INDEX('Grille tarifaire TTC'!$C$4:$AT$7,4,MATCH(B94,'Grille tarifaire TTC'!$C$4:$AT$4,0)+1)/1000,5)</f>
        <v>0.1116</v>
      </c>
      <c r="R95" s="134"/>
      <c r="T95" s="134"/>
    </row>
    <row r="96" spans="2:20" ht="20.25" customHeight="1" thickBot="1" x14ac:dyDescent="0.4">
      <c r="B96" s="139"/>
      <c r="D96" s="11"/>
      <c r="E96" s="11"/>
      <c r="F96" s="11"/>
      <c r="G96" s="11"/>
    </row>
    <row r="97" spans="2:20" ht="20.25" customHeight="1" thickBot="1" x14ac:dyDescent="0.4">
      <c r="B97" s="139"/>
      <c r="D97" s="11"/>
      <c r="E97" s="11"/>
      <c r="F97" s="11"/>
      <c r="G97" s="11"/>
      <c r="L97" s="124"/>
      <c r="M97" s="227" t="s">
        <v>20</v>
      </c>
      <c r="N97" s="227"/>
      <c r="O97" s="227" t="s">
        <v>17</v>
      </c>
      <c r="P97" s="227"/>
    </row>
    <row r="98" spans="2:20" ht="20.25" customHeight="1" thickBot="1" x14ac:dyDescent="0.4">
      <c r="B98" s="139"/>
      <c r="D98" s="11"/>
      <c r="E98" s="11"/>
      <c r="F98" s="11"/>
      <c r="G98" s="11"/>
      <c r="L98" s="127"/>
      <c r="M98" s="125" t="s">
        <v>88</v>
      </c>
      <c r="N98" s="125" t="s">
        <v>89</v>
      </c>
      <c r="O98" s="125" t="s">
        <v>88</v>
      </c>
      <c r="P98" s="125" t="s">
        <v>89</v>
      </c>
    </row>
    <row r="99" spans="2:20" ht="20.25" customHeight="1" thickBot="1" x14ac:dyDescent="0.4">
      <c r="B99" s="226" t="s">
        <v>57</v>
      </c>
      <c r="C99" s="25" t="s">
        <v>56</v>
      </c>
      <c r="D99" s="135">
        <f>'Grille tarifaire HT'!AO27</f>
        <v>0</v>
      </c>
      <c r="E99" s="67">
        <f>ROUND(('Grille tarifaire HT'!$AO$27+'Grille tarifaire TTC'!$V$19)*(1+'Grille tarifaire TTC'!$C$25),2)</f>
        <v>14.44</v>
      </c>
      <c r="F99" s="136" t="str">
        <f>+'Grille tarifaire HT'!AO28</f>
        <v>Energies Services Lavaur</v>
      </c>
      <c r="G99" s="137" t="e">
        <f>ROUND(('Grille tarifaire HT'!$AO$28+'Grille tarifaire TTC'!$V$20)*(1+'Grille tarifaire TTC'!$C$25),2)</f>
        <v>#VALUE!</v>
      </c>
      <c r="L99" s="130" t="s">
        <v>56</v>
      </c>
      <c r="M99" s="131">
        <f>INDEX('Grille tarifaire HT'!$C$9:$AT$12,3,MATCH(B99,'Grille tarifaire HT'!$C$9:$AT$9,0))</f>
        <v>109.2164374132493</v>
      </c>
      <c r="N99" s="131">
        <f>INDEX('Grille tarifaire TTC'!$C$4:$AT$7,3,MATCH(B99,'Grille tarifaire TTC'!$C$4:$AT$4,0))</f>
        <v>129.66</v>
      </c>
      <c r="O99" s="131">
        <f>INDEX('Grille tarifaire HT'!$C$9:$AT$12,4,MATCH(B99,'Grille tarifaire HT'!$C$9:$AT$9,0))</f>
        <v>234.18582343814978</v>
      </c>
      <c r="P99" s="131">
        <f>INDEX('Grille tarifaire TTC'!$C$4:$AT$7,4,MATCH(B99,'Grille tarifaire TTC'!$C$4:$AT$4,0))</f>
        <v>296.42</v>
      </c>
    </row>
    <row r="100" spans="2:20" ht="20.25" customHeight="1" thickBot="1" x14ac:dyDescent="0.4">
      <c r="B100" s="226"/>
      <c r="C100" s="44" t="s">
        <v>41</v>
      </c>
      <c r="D100" s="136">
        <f>'Grille tarifaire HT'!AP27</f>
        <v>0</v>
      </c>
      <c r="E100" s="136">
        <f>('Grille tarifaire HT'!$AP$27+'Grille tarifaire TTC'!$C$27)*(1+'Grille tarifaire TTC'!$C$26)</f>
        <v>20.591999999999999</v>
      </c>
      <c r="F100" s="47">
        <f>+'Grille tarifaire HT'!AP28</f>
        <v>0</v>
      </c>
      <c r="G100" s="138">
        <f>('Grille tarifaire HT'!$AP$28+'Grille tarifaire TTC'!$C$27)*(1+'Grille tarifaire TTC'!$C$26)</f>
        <v>20.591999999999999</v>
      </c>
      <c r="L100" s="132" t="s">
        <v>90</v>
      </c>
      <c r="M100" s="133" cm="1">
        <f t="array" aca="1" ref="M100" ca="1">ROUND(INDEX('Grille tarifaire HT'!$C$9:$AT$12,3,MATCH(B99,'Grille tarifaire HT'!$C$9:$AT$9,0)+1)/1000,5)</f>
        <v>0.13569999999999999</v>
      </c>
      <c r="N100" s="133" cm="1">
        <f t="array" aca="1" ref="N100" ca="1">ROUND(INDEX('Grille tarifaire TTC'!$C$4:$AT$7,3,MATCH(B99,'Grille tarifaire TTC'!$C$4:$AT$4,0)+1)/1000,5)</f>
        <v>0.18343000000000001</v>
      </c>
      <c r="O100" s="133" cm="1">
        <f t="array" aca="1" ref="O100" ca="1">ROUND(INDEX('Grille tarifaire HT'!$C$9:$AT$12,4,MATCH(B99,'Grille tarifaire HT'!$C$9:$AT$9,0)+1)/1000,5)</f>
        <v>8.3729999999999999E-2</v>
      </c>
      <c r="P100" s="133" cm="1">
        <f t="array" aca="1" ref="P100" ca="1">ROUND(INDEX('Grille tarifaire TTC'!$C$4:$AT$7,4,MATCH(B99,'Grille tarifaire TTC'!$C$4:$AT$4,0)+1)/1000,5)</f>
        <v>0.12107</v>
      </c>
      <c r="R100" s="134"/>
      <c r="T100" s="134"/>
    </row>
    <row r="101" spans="2:20" ht="20.25" customHeight="1" thickBot="1" x14ac:dyDescent="0.4">
      <c r="B101" s="139"/>
      <c r="D101" s="11"/>
      <c r="E101" s="11"/>
      <c r="F101" s="11"/>
      <c r="G101" s="11"/>
    </row>
    <row r="102" spans="2:20" ht="20.25" customHeight="1" thickBot="1" x14ac:dyDescent="0.4">
      <c r="B102" s="139"/>
      <c r="D102" s="11"/>
      <c r="E102" s="11"/>
      <c r="F102" s="11"/>
      <c r="G102" s="11"/>
      <c r="L102" s="124"/>
      <c r="M102" s="227" t="s">
        <v>20</v>
      </c>
      <c r="N102" s="227"/>
      <c r="O102" s="227" t="s">
        <v>17</v>
      </c>
      <c r="P102" s="227"/>
    </row>
    <row r="103" spans="2:20" ht="20.25" customHeight="1" thickBot="1" x14ac:dyDescent="0.4">
      <c r="B103" s="139"/>
      <c r="D103" s="11"/>
      <c r="E103" s="11"/>
      <c r="F103" s="11"/>
      <c r="G103" s="11"/>
      <c r="L103" s="127"/>
      <c r="M103" s="125" t="s">
        <v>88</v>
      </c>
      <c r="N103" s="125" t="s">
        <v>89</v>
      </c>
      <c r="O103" s="125" t="s">
        <v>88</v>
      </c>
      <c r="P103" s="125" t="s">
        <v>89</v>
      </c>
    </row>
    <row r="104" spans="2:20" ht="20.25" customHeight="1" thickBot="1" x14ac:dyDescent="0.4">
      <c r="B104" s="226" t="s">
        <v>47</v>
      </c>
      <c r="C104" s="25" t="s">
        <v>56</v>
      </c>
      <c r="D104" s="135">
        <f>'Grille tarifaire HT'!AQ27</f>
        <v>0</v>
      </c>
      <c r="E104" s="67">
        <f>ROUND(('Grille tarifaire HT'!$AQ$27+'Grille tarifaire TTC'!$W$19)*(1+'Grille tarifaire TTC'!$C$25),2)</f>
        <v>14.44</v>
      </c>
      <c r="F104" s="136" t="str">
        <f>+'Grille tarifaire HT'!AQ28</f>
        <v>Synelva</v>
      </c>
      <c r="G104" s="137" t="e">
        <f>ROUND(('Grille tarifaire HT'!$AQ$28+'Grille tarifaire TTC'!$W$20)*(1+'Grille tarifaire TTC'!$C$25),2)</f>
        <v>#VALUE!</v>
      </c>
      <c r="L104" s="130" t="s">
        <v>56</v>
      </c>
      <c r="M104" s="131">
        <f>INDEX('Grille tarifaire HT'!$C$9:$AT$12,3,MATCH(B104,'Grille tarifaire HT'!$C$9:$AT$9,0))</f>
        <v>77.472361583865407</v>
      </c>
      <c r="N104" s="131">
        <f>INDEX('Grille tarifaire TTC'!$C$4:$AT$7,3,MATCH(B104,'Grille tarifaire TTC'!$C$4:$AT$4,0))</f>
        <v>96.17</v>
      </c>
      <c r="O104" s="131">
        <f>INDEX('Grille tarifaire HT'!$C$9:$AT$12,4,MATCH(B104,'Grille tarifaire HT'!$C$9:$AT$9,0))</f>
        <v>226.01520732440571</v>
      </c>
      <c r="P104" s="131">
        <f>INDEX('Grille tarifaire TTC'!$C$4:$AT$7,4,MATCH(B104,'Grille tarifaire TTC'!$C$4:$AT$4,0))</f>
        <v>287.8</v>
      </c>
    </row>
    <row r="105" spans="2:20" ht="20.25" customHeight="1" thickBot="1" x14ac:dyDescent="0.4">
      <c r="B105" s="226"/>
      <c r="C105" s="44" t="s">
        <v>41</v>
      </c>
      <c r="D105" s="136">
        <f>'Grille tarifaire HT'!AR27</f>
        <v>0</v>
      </c>
      <c r="E105" s="136">
        <f>('Grille tarifaire HT'!$AR$27+'Grille tarifaire TTC'!$C$27)*(1+'Grille tarifaire TTC'!$C$26)</f>
        <v>20.591999999999999</v>
      </c>
      <c r="F105" s="47">
        <f>+'Grille tarifaire HT'!AR28</f>
        <v>0</v>
      </c>
      <c r="G105" s="138">
        <f>('Grille tarifaire HT'!$AR$28+'Grille tarifaire TTC'!$C$27)*(1+'Grille tarifaire TTC'!$C$26)</f>
        <v>20.591999999999999</v>
      </c>
      <c r="L105" s="132" t="s">
        <v>90</v>
      </c>
      <c r="M105" s="133" cm="1">
        <f t="array" aca="1" ref="M105" ca="1">ROUND(INDEX('Grille tarifaire HT'!$C$9:$AT$12,3,MATCH(B104,'Grille tarifaire HT'!$C$9:$AT$9,0)+1)/1000,5)</f>
        <v>0.15520999999999999</v>
      </c>
      <c r="N105" s="133" cm="1">
        <f t="array" aca="1" ref="N105" ca="1">ROUND(INDEX('Grille tarifaire TTC'!$C$4:$AT$7,3,MATCH(B104,'Grille tarifaire TTC'!$C$4:$AT$4,0)+1)/1000,5)</f>
        <v>0.20684</v>
      </c>
      <c r="O105" s="133" cm="1">
        <f t="array" aca="1" ref="O105" ca="1">ROUND(INDEX('Grille tarifaire HT'!$C$9:$AT$12,4,MATCH(B104,'Grille tarifaire HT'!$C$9:$AT$9,0)+1)/1000,5)</f>
        <v>7.9780000000000004E-2</v>
      </c>
      <c r="P105" s="133" cm="1">
        <f t="array" aca="1" ref="P105" ca="1">ROUND(INDEX('Grille tarifaire TTC'!$C$4:$AT$7,4,MATCH(B104,'Grille tarifaire TTC'!$C$4:$AT$4,0)+1)/1000,5)</f>
        <v>0.11633</v>
      </c>
      <c r="R105" s="134"/>
      <c r="T105" s="134"/>
    </row>
    <row r="106" spans="2:20" ht="20.25" customHeight="1" thickBot="1" x14ac:dyDescent="0.4">
      <c r="B106" s="139"/>
      <c r="D106" s="11"/>
      <c r="E106" s="11"/>
      <c r="F106" s="11"/>
      <c r="G106" s="11"/>
    </row>
    <row r="107" spans="2:20" ht="20.25" customHeight="1" thickBot="1" x14ac:dyDescent="0.4">
      <c r="B107" s="139"/>
      <c r="D107" s="11"/>
      <c r="E107" s="11"/>
      <c r="F107" s="11"/>
      <c r="G107" s="11"/>
      <c r="L107" s="124"/>
      <c r="M107" s="227" t="s">
        <v>20</v>
      </c>
      <c r="N107" s="227"/>
      <c r="O107" s="227" t="s">
        <v>17</v>
      </c>
      <c r="P107" s="227"/>
    </row>
    <row r="108" spans="2:20" ht="20.25" customHeight="1" thickBot="1" x14ac:dyDescent="0.4">
      <c r="B108" s="139"/>
      <c r="D108" s="11"/>
      <c r="E108" s="11"/>
      <c r="F108" s="11"/>
      <c r="G108" s="11"/>
      <c r="L108" s="127"/>
      <c r="M108" s="125" t="s">
        <v>88</v>
      </c>
      <c r="N108" s="125" t="s">
        <v>89</v>
      </c>
      <c r="O108" s="125" t="s">
        <v>88</v>
      </c>
      <c r="P108" s="125" t="s">
        <v>89</v>
      </c>
    </row>
    <row r="109" spans="2:20" ht="20.25" customHeight="1" thickBot="1" x14ac:dyDescent="0.4">
      <c r="B109" s="226" t="s">
        <v>64</v>
      </c>
      <c r="C109" s="25" t="s">
        <v>56</v>
      </c>
      <c r="D109" s="135">
        <f>'Grille tarifaire HT'!AS27</f>
        <v>0</v>
      </c>
      <c r="E109" s="67">
        <f>ROUND(('Grille tarifaire HT'!$AS$27+'Grille tarifaire TTC'!$X$19)*(1+'Grille tarifaire TTC'!$C$25),2)</f>
        <v>18.329999999999998</v>
      </c>
      <c r="F109" s="136" t="str">
        <f>+'Grille tarifaire HT'!AS28</f>
        <v>Electricité de Strasbourg (nouvelles concessions)</v>
      </c>
      <c r="G109" s="137" t="e">
        <f>ROUND(('Grille tarifaire HT'!$AS$28+'Grille tarifaire TTC'!$X$20)*(1+'Grille tarifaire TTC'!$C$25),2)</f>
        <v>#VALUE!</v>
      </c>
      <c r="L109" s="130" t="s">
        <v>56</v>
      </c>
      <c r="M109" s="131">
        <f>INDEX('Grille tarifaire HT'!$C$9:$AT$12,3,MATCH(B109,'Grille tarifaire HT'!$C$9:$AT$9,0))</f>
        <v>193.42998456949277</v>
      </c>
      <c r="N109" s="131">
        <f>INDEX('Grille tarifaire TTC'!$C$4:$AT$7,3,MATCH(B109,'Grille tarifaire TTC'!$C$4:$AT$4,0))</f>
        <v>222.4</v>
      </c>
      <c r="O109" s="131">
        <f>INDEX('Grille tarifaire HT'!$C$9:$AT$12,4,MATCH(B109,'Grille tarifaire HT'!$C$9:$AT$9,0))</f>
        <v>361.24275807115612</v>
      </c>
      <c r="P109" s="131">
        <f>INDEX('Grille tarifaire TTC'!$C$4:$AT$7,4,MATCH(B109,'Grille tarifaire TTC'!$C$4:$AT$4,0))</f>
        <v>445.62</v>
      </c>
    </row>
    <row r="110" spans="2:20" ht="20.25" customHeight="1" thickBot="1" x14ac:dyDescent="0.4">
      <c r="B110" s="226"/>
      <c r="C110" s="44" t="s">
        <v>41</v>
      </c>
      <c r="D110" s="136">
        <f>'Grille tarifaire HT'!AT27</f>
        <v>0</v>
      </c>
      <c r="E110" s="136">
        <f>('Grille tarifaire HT'!$AT$27+'Grille tarifaire TTC'!$C$27)*(1+'Grille tarifaire TTC'!$C$26)</f>
        <v>20.591999999999999</v>
      </c>
      <c r="F110" s="47">
        <f>+'Grille tarifaire HT'!AT28</f>
        <v>0</v>
      </c>
      <c r="G110" s="138">
        <f>('Grille tarifaire HT'!$AT$28+'Grille tarifaire TTC'!$C$27)*(1+'Grille tarifaire TTC'!$C$26)</f>
        <v>20.591999999999999</v>
      </c>
      <c r="L110" s="132" t="s">
        <v>90</v>
      </c>
      <c r="M110" s="133" cm="1">
        <f t="array" aca="1" ref="M110" ca="1">ROUND(INDEX('Grille tarifaire HT'!$C$9:$AT$12,3,MATCH(B109,'Grille tarifaire HT'!$C$9:$AT$9,0)+1)/1000,5)</f>
        <v>0.10291</v>
      </c>
      <c r="N110" s="133" cm="1">
        <f t="array" aca="1" ref="N110" ca="1">ROUND(INDEX('Grille tarifaire TTC'!$C$4:$AT$7,3,MATCH(B109,'Grille tarifaire TTC'!$C$4:$AT$4,0)+1)/1000,5)</f>
        <v>0.14409</v>
      </c>
      <c r="O110" s="133" cm="1">
        <f t="array" aca="1" ref="O110" ca="1">ROUND(INDEX('Grille tarifaire HT'!$C$9:$AT$12,4,MATCH(B109,'Grille tarifaire HT'!$C$9:$AT$9,0)+1)/1000,5)</f>
        <v>8.2890000000000005E-2</v>
      </c>
      <c r="P110" s="133" cm="1">
        <f t="array" aca="1" ref="P110" ca="1">ROUND(INDEX('Grille tarifaire TTC'!$C$4:$AT$7,4,MATCH(B109,'Grille tarifaire TTC'!$C$4:$AT$4,0)+1)/1000,5)</f>
        <v>0.12006</v>
      </c>
      <c r="R110" s="134"/>
      <c r="T110" s="134"/>
    </row>
    <row r="115" spans="18:20" x14ac:dyDescent="0.35">
      <c r="R115" s="134"/>
      <c r="T115" s="134"/>
    </row>
    <row r="120" spans="18:20" x14ac:dyDescent="0.35">
      <c r="R120" s="134"/>
      <c r="T120" s="134"/>
    </row>
  </sheetData>
  <mergeCells count="68">
    <mergeCell ref="D2:E2"/>
    <mergeCell ref="F2:G2"/>
    <mergeCell ref="M2:N2"/>
    <mergeCell ref="O2:P2"/>
    <mergeCell ref="B4:B5"/>
    <mergeCell ref="B9:B10"/>
    <mergeCell ref="M12:N12"/>
    <mergeCell ref="O12:P12"/>
    <mergeCell ref="B14:B15"/>
    <mergeCell ref="M7:N7"/>
    <mergeCell ref="O7:P7"/>
    <mergeCell ref="M17:N17"/>
    <mergeCell ref="O17:P17"/>
    <mergeCell ref="B19:B20"/>
    <mergeCell ref="M22:N22"/>
    <mergeCell ref="O22:P22"/>
    <mergeCell ref="B24:B25"/>
    <mergeCell ref="M27:N27"/>
    <mergeCell ref="O27:P27"/>
    <mergeCell ref="B29:B30"/>
    <mergeCell ref="M32:N32"/>
    <mergeCell ref="O32:P32"/>
    <mergeCell ref="B34:B35"/>
    <mergeCell ref="M37:N37"/>
    <mergeCell ref="O37:P37"/>
    <mergeCell ref="B39:B40"/>
    <mergeCell ref="M42:N42"/>
    <mergeCell ref="O42:P42"/>
    <mergeCell ref="B44:B45"/>
    <mergeCell ref="M47:N47"/>
    <mergeCell ref="O47:P47"/>
    <mergeCell ref="B49:B50"/>
    <mergeCell ref="M52:N52"/>
    <mergeCell ref="O52:P52"/>
    <mergeCell ref="B54:B55"/>
    <mergeCell ref="M57:N57"/>
    <mergeCell ref="O57:P57"/>
    <mergeCell ref="B59:B60"/>
    <mergeCell ref="M62:N62"/>
    <mergeCell ref="O62:P62"/>
    <mergeCell ref="B64:B65"/>
    <mergeCell ref="M67:N67"/>
    <mergeCell ref="O67:P67"/>
    <mergeCell ref="B69:B70"/>
    <mergeCell ref="M72:N72"/>
    <mergeCell ref="O72:P72"/>
    <mergeCell ref="B74:B75"/>
    <mergeCell ref="M77:N77"/>
    <mergeCell ref="O77:P77"/>
    <mergeCell ref="B79:B80"/>
    <mergeCell ref="M82:N82"/>
    <mergeCell ref="O82:P82"/>
    <mergeCell ref="B84:B85"/>
    <mergeCell ref="M87:N87"/>
    <mergeCell ref="O87:P87"/>
    <mergeCell ref="B89:B90"/>
    <mergeCell ref="M92:N92"/>
    <mergeCell ref="O92:P92"/>
    <mergeCell ref="B94:B95"/>
    <mergeCell ref="M97:N97"/>
    <mergeCell ref="O97:P97"/>
    <mergeCell ref="B109:B110"/>
    <mergeCell ref="B99:B100"/>
    <mergeCell ref="M102:N102"/>
    <mergeCell ref="O102:P102"/>
    <mergeCell ref="B104:B105"/>
    <mergeCell ref="M107:N107"/>
    <mergeCell ref="O107:P10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1DDA-11AD-4685-A5CA-D2443C7F24B5}">
  <sheetPr>
    <tabColor theme="8"/>
  </sheetPr>
  <dimension ref="B1:ED110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15" sqref="K15"/>
    </sheetView>
  </sheetViews>
  <sheetFormatPr baseColWidth="10" defaultRowHeight="13.5" x14ac:dyDescent="0.35"/>
  <cols>
    <col min="2" max="2" width="11.6640625" style="120" customWidth="1"/>
    <col min="3" max="3" width="20" customWidth="1"/>
    <col min="4" max="4" width="5.6640625" style="121" customWidth="1"/>
    <col min="9" max="9" width="20" customWidth="1"/>
    <col min="10" max="10" width="5.6640625" style="121" customWidth="1"/>
    <col min="15" max="15" width="20" customWidth="1"/>
    <col min="16" max="16" width="5.6640625" style="121" customWidth="1"/>
    <col min="21" max="21" width="20" customWidth="1"/>
    <col min="22" max="22" width="5.6640625" style="121" customWidth="1"/>
    <col min="27" max="27" width="20" customWidth="1"/>
    <col min="28" max="28" width="5.6640625" style="121" customWidth="1"/>
    <col min="33" max="33" width="20" customWidth="1"/>
    <col min="34" max="34" width="5.6640625" style="121" customWidth="1"/>
    <col min="40" max="40" width="5.6640625" style="121" customWidth="1"/>
    <col min="45" max="45" width="20" customWidth="1"/>
    <col min="46" max="46" width="5.6640625" style="121" customWidth="1"/>
    <col min="52" max="52" width="11.1640625" customWidth="1"/>
    <col min="53" max="53" width="11.5" customWidth="1"/>
    <col min="54" max="54" width="13.4140625" customWidth="1"/>
    <col min="55" max="55" width="13.25" customWidth="1"/>
    <col min="56" max="56" width="12.75" customWidth="1"/>
    <col min="57" max="57" width="20" customWidth="1"/>
    <col min="58" max="58" width="5.6640625" style="121" customWidth="1"/>
  </cols>
  <sheetData>
    <row r="1" spans="2:134" ht="14" thickBot="1" x14ac:dyDescent="0.4">
      <c r="D1" s="232">
        <v>45748</v>
      </c>
      <c r="E1" s="235"/>
      <c r="F1" s="235"/>
      <c r="G1" s="235"/>
      <c r="H1" s="236"/>
      <c r="J1" s="232">
        <v>45717</v>
      </c>
      <c r="K1" s="233"/>
      <c r="L1" s="233"/>
      <c r="M1" s="233"/>
      <c r="N1" s="234"/>
      <c r="P1" s="232">
        <v>45689</v>
      </c>
      <c r="Q1" s="233"/>
      <c r="R1" s="233"/>
      <c r="S1" s="233"/>
      <c r="T1" s="234"/>
      <c r="V1" s="232">
        <v>45658</v>
      </c>
      <c r="W1" s="233"/>
      <c r="X1" s="233"/>
      <c r="Y1" s="233"/>
      <c r="Z1" s="234"/>
      <c r="AB1" s="232">
        <v>45627</v>
      </c>
      <c r="AC1" s="233"/>
      <c r="AD1" s="233"/>
      <c r="AE1" s="233"/>
      <c r="AF1" s="234"/>
      <c r="AH1" s="232">
        <v>45597</v>
      </c>
      <c r="AI1" s="233"/>
      <c r="AJ1" s="233"/>
      <c r="AK1" s="233"/>
      <c r="AL1" s="234"/>
      <c r="AN1" s="232">
        <v>45566</v>
      </c>
      <c r="AO1" s="233"/>
      <c r="AP1" s="233"/>
      <c r="AQ1" s="233"/>
      <c r="AR1" s="234"/>
      <c r="AT1" s="232">
        <v>45536</v>
      </c>
      <c r="AU1" s="235"/>
      <c r="AV1" s="235"/>
      <c r="AW1" s="235"/>
      <c r="AX1" s="236"/>
      <c r="AZ1" s="232">
        <v>45505</v>
      </c>
      <c r="BA1" s="233"/>
      <c r="BB1" s="233"/>
      <c r="BC1" s="233"/>
      <c r="BD1" s="234"/>
      <c r="BF1" s="232">
        <v>45474</v>
      </c>
      <c r="BG1" s="233"/>
      <c r="BH1" s="233"/>
      <c r="BI1" s="233"/>
      <c r="BJ1" s="234"/>
      <c r="BL1" s="232">
        <v>45444</v>
      </c>
      <c r="BM1" s="233"/>
      <c r="BN1" s="233"/>
      <c r="BO1" s="233"/>
      <c r="BP1" s="234"/>
      <c r="BR1" s="232">
        <v>45413</v>
      </c>
      <c r="BS1" s="233"/>
      <c r="BT1" s="233"/>
      <c r="BU1" s="233"/>
      <c r="BV1" s="234"/>
      <c r="BX1" s="232">
        <v>45383</v>
      </c>
      <c r="BY1" s="233"/>
      <c r="BZ1" s="233"/>
      <c r="CA1" s="233"/>
      <c r="CB1" s="234"/>
      <c r="CD1" s="232">
        <v>45352</v>
      </c>
      <c r="CE1" s="233"/>
      <c r="CF1" s="233"/>
      <c r="CG1" s="233"/>
      <c r="CH1" s="234"/>
      <c r="CJ1" s="232">
        <v>45323</v>
      </c>
      <c r="CK1" s="233"/>
      <c r="CL1" s="233"/>
      <c r="CM1" s="233"/>
      <c r="CN1" s="234"/>
      <c r="CP1" s="232">
        <v>45292</v>
      </c>
      <c r="CQ1" s="233"/>
      <c r="CR1" s="233"/>
      <c r="CS1" s="233"/>
      <c r="CT1" s="234"/>
      <c r="CV1" s="232">
        <v>45261</v>
      </c>
      <c r="CW1" s="233"/>
      <c r="CX1" s="233"/>
      <c r="CY1" s="233"/>
      <c r="CZ1" s="234"/>
      <c r="DB1" s="232">
        <v>45231</v>
      </c>
      <c r="DC1" s="233"/>
      <c r="DD1" s="233"/>
      <c r="DE1" s="233"/>
      <c r="DF1" s="234"/>
      <c r="DH1" s="232">
        <v>45200</v>
      </c>
      <c r="DI1" s="233"/>
      <c r="DJ1" s="233"/>
      <c r="DK1" s="233"/>
      <c r="DL1" s="234"/>
      <c r="DN1" s="232">
        <v>45170</v>
      </c>
      <c r="DO1" s="233"/>
      <c r="DP1" s="233"/>
      <c r="DQ1" s="233"/>
      <c r="DR1" s="234"/>
      <c r="DT1" s="232">
        <v>45139</v>
      </c>
      <c r="DU1" s="233"/>
      <c r="DV1" s="233"/>
      <c r="DW1" s="233"/>
      <c r="DX1" s="234"/>
      <c r="DZ1" s="232">
        <v>45108</v>
      </c>
      <c r="EA1" s="233"/>
      <c r="EB1" s="233"/>
      <c r="EC1" s="233"/>
      <c r="ED1" s="234"/>
    </row>
    <row r="2" spans="2:134" ht="20.25" customHeight="1" thickBot="1" x14ac:dyDescent="0.4">
      <c r="B2" s="122"/>
      <c r="C2" s="17" t="s">
        <v>18</v>
      </c>
      <c r="D2" s="169"/>
      <c r="E2" s="237" t="s">
        <v>20</v>
      </c>
      <c r="F2" s="237"/>
      <c r="G2" s="237" t="s">
        <v>17</v>
      </c>
      <c r="H2" s="238"/>
      <c r="I2" s="241"/>
      <c r="J2" s="177"/>
      <c r="K2" s="227" t="s">
        <v>20</v>
      </c>
      <c r="L2" s="227"/>
      <c r="M2" s="227" t="s">
        <v>17</v>
      </c>
      <c r="N2" s="231"/>
      <c r="O2" s="181"/>
      <c r="P2" s="177"/>
      <c r="Q2" s="227" t="s">
        <v>20</v>
      </c>
      <c r="R2" s="227"/>
      <c r="S2" s="227" t="s">
        <v>17</v>
      </c>
      <c r="T2" s="231"/>
      <c r="U2" s="181"/>
      <c r="V2" s="177"/>
      <c r="W2" s="227" t="s">
        <v>20</v>
      </c>
      <c r="X2" s="227"/>
      <c r="Y2" s="227" t="s">
        <v>17</v>
      </c>
      <c r="Z2" s="231"/>
      <c r="AA2" s="181"/>
      <c r="AB2" s="177"/>
      <c r="AC2" s="227" t="s">
        <v>20</v>
      </c>
      <c r="AD2" s="227"/>
      <c r="AE2" s="227" t="s">
        <v>17</v>
      </c>
      <c r="AF2" s="231"/>
      <c r="AG2" s="181"/>
      <c r="AH2" s="177"/>
      <c r="AI2" s="227" t="s">
        <v>20</v>
      </c>
      <c r="AJ2" s="227"/>
      <c r="AK2" s="227" t="s">
        <v>17</v>
      </c>
      <c r="AL2" s="231"/>
      <c r="AN2" s="177"/>
      <c r="AO2" s="239" t="s">
        <v>20</v>
      </c>
      <c r="AP2" s="239"/>
      <c r="AQ2" s="239" t="s">
        <v>17</v>
      </c>
      <c r="AR2" s="240"/>
      <c r="AS2" s="181"/>
      <c r="AT2" s="169"/>
      <c r="AU2" s="237" t="s">
        <v>20</v>
      </c>
      <c r="AV2" s="237"/>
      <c r="AW2" s="237" t="s">
        <v>17</v>
      </c>
      <c r="AX2" s="238"/>
      <c r="AZ2" s="177"/>
      <c r="BA2" s="227" t="s">
        <v>20</v>
      </c>
      <c r="BB2" s="227"/>
      <c r="BC2" s="227" t="s">
        <v>17</v>
      </c>
      <c r="BD2" s="231"/>
      <c r="BE2" s="181"/>
      <c r="BF2" s="169"/>
      <c r="BG2" s="227" t="s">
        <v>20</v>
      </c>
      <c r="BH2" s="227"/>
      <c r="BI2" s="227" t="s">
        <v>17</v>
      </c>
      <c r="BJ2" s="231"/>
      <c r="BL2" s="169"/>
      <c r="BM2" s="227" t="s">
        <v>20</v>
      </c>
      <c r="BN2" s="227"/>
      <c r="BO2" s="227" t="s">
        <v>17</v>
      </c>
      <c r="BP2" s="231"/>
      <c r="BR2" s="169"/>
      <c r="BS2" s="227" t="s">
        <v>20</v>
      </c>
      <c r="BT2" s="227"/>
      <c r="BU2" s="227" t="s">
        <v>17</v>
      </c>
      <c r="BV2" s="231"/>
      <c r="BX2" s="169"/>
      <c r="BY2" s="227" t="s">
        <v>20</v>
      </c>
      <c r="BZ2" s="227"/>
      <c r="CA2" s="227" t="s">
        <v>17</v>
      </c>
      <c r="CB2" s="231"/>
      <c r="CD2" s="169"/>
      <c r="CE2" s="227" t="s">
        <v>20</v>
      </c>
      <c r="CF2" s="227"/>
      <c r="CG2" s="227" t="s">
        <v>17</v>
      </c>
      <c r="CH2" s="231"/>
      <c r="CJ2" s="169"/>
      <c r="CK2" s="227" t="s">
        <v>20</v>
      </c>
      <c r="CL2" s="227"/>
      <c r="CM2" s="227" t="s">
        <v>17</v>
      </c>
      <c r="CN2" s="231"/>
      <c r="CP2" s="169"/>
      <c r="CQ2" s="227" t="s">
        <v>20</v>
      </c>
      <c r="CR2" s="227"/>
      <c r="CS2" s="227" t="s">
        <v>17</v>
      </c>
      <c r="CT2" s="231"/>
      <c r="CV2" s="169"/>
      <c r="CW2" s="227" t="s">
        <v>20</v>
      </c>
      <c r="CX2" s="227"/>
      <c r="CY2" s="227" t="s">
        <v>17</v>
      </c>
      <c r="CZ2" s="231"/>
      <c r="DB2" s="169"/>
      <c r="DC2" s="227" t="s">
        <v>20</v>
      </c>
      <c r="DD2" s="227"/>
      <c r="DE2" s="227" t="s">
        <v>17</v>
      </c>
      <c r="DF2" s="231"/>
      <c r="DH2" s="169"/>
      <c r="DI2" s="227" t="s">
        <v>20</v>
      </c>
      <c r="DJ2" s="227"/>
      <c r="DK2" s="227" t="s">
        <v>17</v>
      </c>
      <c r="DL2" s="231"/>
      <c r="DN2" s="169"/>
      <c r="DO2" s="227" t="s">
        <v>20</v>
      </c>
      <c r="DP2" s="227"/>
      <c r="DQ2" s="227" t="s">
        <v>17</v>
      </c>
      <c r="DR2" s="231"/>
      <c r="DT2" s="169"/>
      <c r="DU2" s="227" t="s">
        <v>20</v>
      </c>
      <c r="DV2" s="227"/>
      <c r="DW2" s="227" t="s">
        <v>17</v>
      </c>
      <c r="DX2" s="231"/>
      <c r="DZ2" s="169"/>
      <c r="EA2" s="227" t="s">
        <v>20</v>
      </c>
      <c r="EB2" s="227"/>
      <c r="EC2" s="227" t="s">
        <v>17</v>
      </c>
      <c r="ED2" s="231"/>
    </row>
    <row r="3" spans="2:134" ht="20.25" customHeight="1" thickBot="1" x14ac:dyDescent="0.4">
      <c r="B3" s="122"/>
      <c r="D3" s="169"/>
      <c r="E3" s="125" t="s">
        <v>88</v>
      </c>
      <c r="F3" s="125" t="s">
        <v>89</v>
      </c>
      <c r="G3" s="125" t="s">
        <v>88</v>
      </c>
      <c r="H3" s="170" t="s">
        <v>89</v>
      </c>
      <c r="J3" s="169"/>
      <c r="K3" s="125" t="s">
        <v>88</v>
      </c>
      <c r="L3" s="125" t="s">
        <v>89</v>
      </c>
      <c r="M3" s="125" t="s">
        <v>88</v>
      </c>
      <c r="N3" s="170" t="s">
        <v>89</v>
      </c>
      <c r="P3" s="169"/>
      <c r="Q3" s="125" t="s">
        <v>88</v>
      </c>
      <c r="R3" s="125" t="s">
        <v>89</v>
      </c>
      <c r="S3" s="125" t="s">
        <v>88</v>
      </c>
      <c r="T3" s="170" t="s">
        <v>89</v>
      </c>
      <c r="V3" s="169"/>
      <c r="W3" s="125" t="s">
        <v>88</v>
      </c>
      <c r="X3" s="125" t="s">
        <v>89</v>
      </c>
      <c r="Y3" s="125" t="s">
        <v>88</v>
      </c>
      <c r="Z3" s="170" t="s">
        <v>89</v>
      </c>
      <c r="AB3" s="169"/>
      <c r="AC3" s="125" t="s">
        <v>88</v>
      </c>
      <c r="AD3" s="125" t="s">
        <v>89</v>
      </c>
      <c r="AE3" s="125" t="s">
        <v>88</v>
      </c>
      <c r="AF3" s="170" t="s">
        <v>89</v>
      </c>
      <c r="AH3" s="169"/>
      <c r="AI3" s="125" t="s">
        <v>88</v>
      </c>
      <c r="AJ3" s="125" t="s">
        <v>89</v>
      </c>
      <c r="AK3" s="125" t="s">
        <v>88</v>
      </c>
      <c r="AL3" s="170" t="s">
        <v>89</v>
      </c>
      <c r="AN3" s="169"/>
      <c r="AO3" s="125" t="s">
        <v>88</v>
      </c>
      <c r="AP3" s="125" t="s">
        <v>89</v>
      </c>
      <c r="AQ3" s="125" t="s">
        <v>88</v>
      </c>
      <c r="AR3" s="170" t="s">
        <v>89</v>
      </c>
      <c r="AT3" s="169"/>
      <c r="AU3" s="125" t="s">
        <v>88</v>
      </c>
      <c r="AV3" s="125" t="s">
        <v>89</v>
      </c>
      <c r="AW3" s="125" t="s">
        <v>88</v>
      </c>
      <c r="AX3" s="170" t="s">
        <v>89</v>
      </c>
      <c r="AZ3" s="169"/>
      <c r="BA3" s="125" t="s">
        <v>88</v>
      </c>
      <c r="BB3" s="125" t="s">
        <v>89</v>
      </c>
      <c r="BC3" s="125" t="s">
        <v>88</v>
      </c>
      <c r="BD3" s="170" t="s">
        <v>89</v>
      </c>
      <c r="BF3" s="169"/>
      <c r="BG3" s="125" t="s">
        <v>88</v>
      </c>
      <c r="BH3" s="125" t="s">
        <v>89</v>
      </c>
      <c r="BI3" s="125" t="s">
        <v>88</v>
      </c>
      <c r="BJ3" s="170" t="s">
        <v>89</v>
      </c>
      <c r="BL3" s="169"/>
      <c r="BM3" s="125" t="s">
        <v>88</v>
      </c>
      <c r="BN3" s="125" t="s">
        <v>89</v>
      </c>
      <c r="BO3" s="125" t="s">
        <v>88</v>
      </c>
      <c r="BP3" s="170" t="s">
        <v>89</v>
      </c>
      <c r="BR3" s="169"/>
      <c r="BS3" s="125" t="s">
        <v>88</v>
      </c>
      <c r="BT3" s="125" t="s">
        <v>89</v>
      </c>
      <c r="BU3" s="125" t="s">
        <v>88</v>
      </c>
      <c r="BV3" s="170" t="s">
        <v>89</v>
      </c>
      <c r="BX3" s="169"/>
      <c r="BY3" s="125" t="s">
        <v>88</v>
      </c>
      <c r="BZ3" s="125" t="s">
        <v>89</v>
      </c>
      <c r="CA3" s="125" t="s">
        <v>88</v>
      </c>
      <c r="CB3" s="170" t="s">
        <v>89</v>
      </c>
      <c r="CD3" s="169"/>
      <c r="CE3" s="125" t="s">
        <v>88</v>
      </c>
      <c r="CF3" s="125" t="s">
        <v>89</v>
      </c>
      <c r="CG3" s="125" t="s">
        <v>88</v>
      </c>
      <c r="CH3" s="170" t="s">
        <v>89</v>
      </c>
      <c r="CJ3" s="169"/>
      <c r="CK3" s="125" t="s">
        <v>88</v>
      </c>
      <c r="CL3" s="125" t="s">
        <v>89</v>
      </c>
      <c r="CM3" s="125" t="s">
        <v>88</v>
      </c>
      <c r="CN3" s="170" t="s">
        <v>89</v>
      </c>
      <c r="CP3" s="169"/>
      <c r="CQ3" s="125" t="s">
        <v>88</v>
      </c>
      <c r="CR3" s="125" t="s">
        <v>89</v>
      </c>
      <c r="CS3" s="125" t="s">
        <v>88</v>
      </c>
      <c r="CT3" s="170" t="s">
        <v>89</v>
      </c>
      <c r="CV3" s="169"/>
      <c r="CW3" s="125" t="s">
        <v>88</v>
      </c>
      <c r="CX3" s="125" t="s">
        <v>89</v>
      </c>
      <c r="CY3" s="125" t="s">
        <v>88</v>
      </c>
      <c r="CZ3" s="170" t="s">
        <v>89</v>
      </c>
      <c r="DB3" s="169"/>
      <c r="DC3" s="125" t="s">
        <v>88</v>
      </c>
      <c r="DD3" s="125" t="s">
        <v>89</v>
      </c>
      <c r="DE3" s="125" t="s">
        <v>88</v>
      </c>
      <c r="DF3" s="170" t="s">
        <v>89</v>
      </c>
      <c r="DH3" s="169"/>
      <c r="DI3" s="125" t="s">
        <v>88</v>
      </c>
      <c r="DJ3" s="125" t="s">
        <v>89</v>
      </c>
      <c r="DK3" s="125" t="s">
        <v>88</v>
      </c>
      <c r="DL3" s="170" t="s">
        <v>89</v>
      </c>
      <c r="DN3" s="169"/>
      <c r="DO3" s="125" t="s">
        <v>88</v>
      </c>
      <c r="DP3" s="125" t="s">
        <v>89</v>
      </c>
      <c r="DQ3" s="125" t="s">
        <v>88</v>
      </c>
      <c r="DR3" s="170" t="s">
        <v>89</v>
      </c>
      <c r="DT3" s="169"/>
      <c r="DU3" s="125" t="s">
        <v>88</v>
      </c>
      <c r="DV3" s="125" t="s">
        <v>89</v>
      </c>
      <c r="DW3" s="125" t="s">
        <v>88</v>
      </c>
      <c r="DX3" s="170" t="s">
        <v>89</v>
      </c>
      <c r="DZ3" s="169"/>
      <c r="EA3" s="125" t="s">
        <v>88</v>
      </c>
      <c r="EB3" s="125" t="s">
        <v>89</v>
      </c>
      <c r="EC3" s="125" t="s">
        <v>88</v>
      </c>
      <c r="ED3" s="170" t="s">
        <v>89</v>
      </c>
    </row>
    <row r="4" spans="2:134" ht="20.25" customHeight="1" thickBot="1" x14ac:dyDescent="0.4">
      <c r="B4" s="226" t="s">
        <v>48</v>
      </c>
      <c r="C4" s="167" t="s">
        <v>56</v>
      </c>
      <c r="D4" s="171" t="s">
        <v>56</v>
      </c>
      <c r="E4" s="131">
        <v>126.12490189600192</v>
      </c>
      <c r="F4" s="131">
        <v>145.87</v>
      </c>
      <c r="G4" s="131">
        <v>297.55752041133081</v>
      </c>
      <c r="H4" s="172">
        <v>356.92</v>
      </c>
      <c r="I4" s="242"/>
      <c r="J4" s="171" t="s">
        <v>56</v>
      </c>
      <c r="K4" s="131">
        <v>126.12490189600192</v>
      </c>
      <c r="L4" s="131">
        <v>145.87</v>
      </c>
      <c r="M4" s="131">
        <v>297.55752041133081</v>
      </c>
      <c r="N4" s="172">
        <v>356.92</v>
      </c>
      <c r="P4" s="171" t="s">
        <v>56</v>
      </c>
      <c r="Q4" s="131">
        <v>126.12490189600192</v>
      </c>
      <c r="R4" s="131">
        <v>145.87</v>
      </c>
      <c r="S4" s="131">
        <v>297.55752041133081</v>
      </c>
      <c r="T4" s="172">
        <v>356.92</v>
      </c>
      <c r="V4" s="171" t="s">
        <v>56</v>
      </c>
      <c r="W4" s="131">
        <v>126.12490189600192</v>
      </c>
      <c r="X4" s="131">
        <v>145.87</v>
      </c>
      <c r="Y4" s="131">
        <v>297.55752041133081</v>
      </c>
      <c r="Z4" s="172">
        <v>356.92</v>
      </c>
      <c r="AB4" s="171" t="s">
        <v>56</v>
      </c>
      <c r="AC4" s="131">
        <v>126.12490189600192</v>
      </c>
      <c r="AD4" s="131">
        <v>145.87</v>
      </c>
      <c r="AE4" s="131">
        <v>297.55752041133081</v>
      </c>
      <c r="AF4" s="172">
        <v>356.92</v>
      </c>
      <c r="AH4" s="171" t="s">
        <v>56</v>
      </c>
      <c r="AI4" s="131">
        <v>126.12490189600192</v>
      </c>
      <c r="AJ4" s="131">
        <v>145.87</v>
      </c>
      <c r="AK4" s="131">
        <v>297.55752041133081</v>
      </c>
      <c r="AL4" s="172">
        <v>356.92</v>
      </c>
      <c r="AN4" s="171" t="s">
        <v>56</v>
      </c>
      <c r="AO4" s="131">
        <v>126.12490189600192</v>
      </c>
      <c r="AP4" s="131">
        <v>145.87</v>
      </c>
      <c r="AQ4" s="131">
        <v>297.55752041133081</v>
      </c>
      <c r="AR4" s="172">
        <v>356.92</v>
      </c>
      <c r="AT4" s="171" t="s">
        <v>56</v>
      </c>
      <c r="AU4" s="131">
        <v>126.12490189600192</v>
      </c>
      <c r="AV4" s="131">
        <v>145.87</v>
      </c>
      <c r="AW4" s="131">
        <v>297.55752041133081</v>
      </c>
      <c r="AX4" s="172">
        <v>356.92</v>
      </c>
      <c r="AZ4" s="171" t="s">
        <v>56</v>
      </c>
      <c r="BA4" s="131">
        <v>126.12490189600192</v>
      </c>
      <c r="BB4" s="131">
        <v>145.87</v>
      </c>
      <c r="BC4" s="131">
        <v>297.55752041133081</v>
      </c>
      <c r="BD4" s="172">
        <v>356.92</v>
      </c>
      <c r="BF4" s="171" t="s">
        <v>56</v>
      </c>
      <c r="BG4" s="131">
        <v>126.12490189600192</v>
      </c>
      <c r="BH4" s="131">
        <v>145.87</v>
      </c>
      <c r="BI4" s="131">
        <v>297.55752041133081</v>
      </c>
      <c r="BJ4" s="172">
        <v>356.92</v>
      </c>
      <c r="BL4" s="171" t="s">
        <v>56</v>
      </c>
      <c r="BM4" s="131">
        <v>116.27999999999999</v>
      </c>
      <c r="BN4" s="131">
        <v>134.51</v>
      </c>
      <c r="BO4" s="131">
        <v>296.88</v>
      </c>
      <c r="BP4" s="172">
        <v>352.82</v>
      </c>
      <c r="BR4" s="171" t="s">
        <v>56</v>
      </c>
      <c r="BS4" s="131">
        <v>116.27999999999999</v>
      </c>
      <c r="BT4" s="131">
        <v>134.51</v>
      </c>
      <c r="BU4" s="131">
        <v>296.88</v>
      </c>
      <c r="BV4" s="172">
        <v>352.82</v>
      </c>
      <c r="BX4" s="171" t="s">
        <v>56</v>
      </c>
      <c r="BY4" s="131">
        <v>116.27999999999999</v>
      </c>
      <c r="BZ4" s="131">
        <v>134.51</v>
      </c>
      <c r="CA4" s="131">
        <v>296.88</v>
      </c>
      <c r="CB4" s="172">
        <v>352.82</v>
      </c>
      <c r="CD4" s="171" t="s">
        <v>56</v>
      </c>
      <c r="CE4" s="131">
        <v>116.27999999999999</v>
      </c>
      <c r="CF4" s="131">
        <v>134.51</v>
      </c>
      <c r="CG4" s="131">
        <v>296.88</v>
      </c>
      <c r="CH4" s="172">
        <v>352.82</v>
      </c>
      <c r="CJ4" s="171" t="s">
        <v>56</v>
      </c>
      <c r="CK4" s="131">
        <v>116.27999999999999</v>
      </c>
      <c r="CL4" s="131">
        <v>134.51</v>
      </c>
      <c r="CM4" s="131">
        <v>296.88</v>
      </c>
      <c r="CN4" s="172">
        <v>352.82</v>
      </c>
      <c r="CP4" s="171" t="s">
        <v>56</v>
      </c>
      <c r="CQ4" s="131">
        <v>116.27999999999999</v>
      </c>
      <c r="CR4" s="131">
        <v>134.51</v>
      </c>
      <c r="CS4" s="131">
        <v>296.88</v>
      </c>
      <c r="CT4" s="172">
        <v>352.82</v>
      </c>
      <c r="CV4" s="171" t="s">
        <v>56</v>
      </c>
      <c r="CW4" s="131">
        <v>116.27999999999999</v>
      </c>
      <c r="CX4" s="131">
        <v>134.51</v>
      </c>
      <c r="CY4" s="131">
        <v>296.88</v>
      </c>
      <c r="CZ4" s="172">
        <v>352.82</v>
      </c>
      <c r="DB4" s="171" t="s">
        <v>56</v>
      </c>
      <c r="DC4" s="131">
        <v>116.27999999999999</v>
      </c>
      <c r="DD4" s="131">
        <v>134.51</v>
      </c>
      <c r="DE4" s="131">
        <v>296.88</v>
      </c>
      <c r="DF4" s="172">
        <v>352.82</v>
      </c>
      <c r="DH4" s="171" t="s">
        <v>56</v>
      </c>
      <c r="DI4" s="131">
        <v>116.27999999999999</v>
      </c>
      <c r="DJ4" s="131">
        <v>134.51</v>
      </c>
      <c r="DK4" s="131">
        <v>296.88</v>
      </c>
      <c r="DL4" s="172">
        <v>352.82</v>
      </c>
      <c r="DN4" s="171" t="s">
        <v>56</v>
      </c>
      <c r="DO4" s="131">
        <v>116.27999999999999</v>
      </c>
      <c r="DP4" s="131">
        <v>134.51</v>
      </c>
      <c r="DQ4" s="131">
        <v>296.88</v>
      </c>
      <c r="DR4" s="172">
        <v>352.82</v>
      </c>
      <c r="DT4" s="171" t="s">
        <v>56</v>
      </c>
      <c r="DU4" s="131">
        <v>116.27999999999999</v>
      </c>
      <c r="DV4" s="131">
        <v>134.51</v>
      </c>
      <c r="DW4" s="131">
        <v>296.88</v>
      </c>
      <c r="DX4" s="172">
        <v>352.82</v>
      </c>
      <c r="DZ4" s="171" t="s">
        <v>56</v>
      </c>
      <c r="EA4" s="131">
        <v>116.27999999999999</v>
      </c>
      <c r="EB4" s="131">
        <v>134.51</v>
      </c>
      <c r="EC4" s="131">
        <v>296.88</v>
      </c>
      <c r="ED4" s="172">
        <v>352.82</v>
      </c>
    </row>
    <row r="5" spans="2:134" ht="20.25" customHeight="1" thickBot="1" x14ac:dyDescent="0.4">
      <c r="B5" s="226"/>
      <c r="C5" s="168" t="s">
        <v>41</v>
      </c>
      <c r="D5" s="173" t="s">
        <v>90</v>
      </c>
      <c r="E5" s="133">
        <v>0.12046</v>
      </c>
      <c r="F5" s="133">
        <v>0.16514999999999999</v>
      </c>
      <c r="G5" s="133">
        <v>8.2019999999999996E-2</v>
      </c>
      <c r="H5" s="174">
        <v>0.11902</v>
      </c>
      <c r="I5" s="242"/>
      <c r="J5" s="173" t="s">
        <v>90</v>
      </c>
      <c r="K5" s="133">
        <v>0.11817</v>
      </c>
      <c r="L5" s="133">
        <v>0.16239000000000001</v>
      </c>
      <c r="M5" s="133">
        <v>7.9570000000000002E-2</v>
      </c>
      <c r="N5" s="174">
        <v>0.11608</v>
      </c>
      <c r="P5" s="173" t="s">
        <v>90</v>
      </c>
      <c r="Q5" s="133">
        <v>0.11595999999999999</v>
      </c>
      <c r="R5" s="133">
        <v>0.15973999999999999</v>
      </c>
      <c r="S5" s="133">
        <v>7.7369999999999994E-2</v>
      </c>
      <c r="T5" s="174">
        <v>0.11343</v>
      </c>
      <c r="V5" s="173" t="s">
        <v>90</v>
      </c>
      <c r="W5" s="133">
        <v>0.1157</v>
      </c>
      <c r="X5" s="133">
        <v>0.15942999999999999</v>
      </c>
      <c r="Y5" s="133">
        <v>7.7100000000000002E-2</v>
      </c>
      <c r="Z5" s="174">
        <v>0.11312</v>
      </c>
      <c r="AB5" s="173" t="s">
        <v>90</v>
      </c>
      <c r="AC5" s="133">
        <v>0.11141</v>
      </c>
      <c r="AD5" s="133">
        <v>0.15334</v>
      </c>
      <c r="AE5" s="133">
        <v>7.2819999999999996E-2</v>
      </c>
      <c r="AF5" s="174">
        <v>0.10703</v>
      </c>
      <c r="AH5" s="173" t="s">
        <v>90</v>
      </c>
      <c r="AI5" s="133">
        <v>0.10888</v>
      </c>
      <c r="AJ5" s="133">
        <v>0.15029999999999999</v>
      </c>
      <c r="AK5" s="133">
        <v>7.0279999999999995E-2</v>
      </c>
      <c r="AL5" s="174">
        <v>0.10399</v>
      </c>
      <c r="AN5" s="173" t="s">
        <v>90</v>
      </c>
      <c r="AO5" s="133">
        <v>0.10996</v>
      </c>
      <c r="AP5" s="133">
        <v>0.15159</v>
      </c>
      <c r="AQ5" s="133">
        <v>7.1360000000000007E-2</v>
      </c>
      <c r="AR5" s="174">
        <v>0.10528</v>
      </c>
      <c r="AT5" s="173" t="s">
        <v>90</v>
      </c>
      <c r="AU5" s="133">
        <v>0.10413</v>
      </c>
      <c r="AV5" s="133">
        <v>0.14460000000000001</v>
      </c>
      <c r="AW5" s="133">
        <v>6.5540000000000001E-2</v>
      </c>
      <c r="AX5" s="174">
        <v>9.8290000000000002E-2</v>
      </c>
      <c r="AZ5" s="173" t="s">
        <v>90</v>
      </c>
      <c r="BA5" s="133">
        <v>0.10524</v>
      </c>
      <c r="BB5" s="133">
        <v>0.14593</v>
      </c>
      <c r="BC5" s="133">
        <v>6.6640000000000005E-2</v>
      </c>
      <c r="BD5" s="174">
        <v>9.962E-2</v>
      </c>
      <c r="BF5" s="173" t="s">
        <v>90</v>
      </c>
      <c r="BG5" s="133">
        <v>0.10328</v>
      </c>
      <c r="BH5" s="133">
        <v>0.14358000000000001</v>
      </c>
      <c r="BI5" s="133">
        <v>6.4689999999999998E-2</v>
      </c>
      <c r="BJ5" s="174">
        <v>9.7269999999999995E-2</v>
      </c>
      <c r="BL5" s="173" t="s">
        <v>90</v>
      </c>
      <c r="BM5" s="133">
        <v>9.9449999999999997E-2</v>
      </c>
      <c r="BN5" s="133">
        <v>0.13897999999999999</v>
      </c>
      <c r="BO5" s="133">
        <v>5.8119999999999998E-2</v>
      </c>
      <c r="BP5" s="174">
        <v>8.9389999999999997E-2</v>
      </c>
      <c r="BR5" s="173" t="s">
        <v>90</v>
      </c>
      <c r="BS5" s="133">
        <v>9.7790000000000002E-2</v>
      </c>
      <c r="BT5" s="133">
        <v>0.13699</v>
      </c>
      <c r="BU5" s="133">
        <v>5.6460000000000003E-2</v>
      </c>
      <c r="BV5" s="174">
        <v>8.7400000000000005E-2</v>
      </c>
      <c r="BX5" s="173" t="s">
        <v>90</v>
      </c>
      <c r="BY5" s="133">
        <v>9.6549999999999997E-2</v>
      </c>
      <c r="BZ5" s="133">
        <v>0.13550999999999999</v>
      </c>
      <c r="CA5" s="133">
        <v>5.5230000000000001E-2</v>
      </c>
      <c r="CB5" s="174">
        <v>8.5919999999999996E-2</v>
      </c>
      <c r="CD5" s="173" t="s">
        <v>90</v>
      </c>
      <c r="CE5" s="133">
        <v>0.10206999999999999</v>
      </c>
      <c r="CF5" s="133">
        <v>0.14213000000000001</v>
      </c>
      <c r="CG5" s="133">
        <v>5.9299999999999999E-2</v>
      </c>
      <c r="CH5" s="174">
        <v>9.0810000000000002E-2</v>
      </c>
      <c r="CJ5" s="173" t="s">
        <v>90</v>
      </c>
      <c r="CK5" s="133">
        <v>0.10673000000000001</v>
      </c>
      <c r="CL5" s="133">
        <v>0.14773</v>
      </c>
      <c r="CM5" s="133">
        <v>6.3969999999999999E-2</v>
      </c>
      <c r="CN5" s="174">
        <v>9.6409999999999996E-2</v>
      </c>
      <c r="CP5" s="173" t="s">
        <v>90</v>
      </c>
      <c r="CQ5" s="133">
        <v>0.11589000000000001</v>
      </c>
      <c r="CR5" s="133">
        <v>0.15872</v>
      </c>
      <c r="CS5" s="133">
        <v>7.3130000000000001E-2</v>
      </c>
      <c r="CT5" s="174">
        <v>0.1074</v>
      </c>
      <c r="CV5" s="173" t="s">
        <v>90</v>
      </c>
      <c r="CW5" s="133">
        <v>0.11935999999999999</v>
      </c>
      <c r="CX5" s="133">
        <v>0.15326999999999999</v>
      </c>
      <c r="CY5" s="133">
        <v>7.6590000000000005E-2</v>
      </c>
      <c r="CZ5" s="174">
        <v>0.10195</v>
      </c>
      <c r="DB5" s="173" t="s">
        <v>90</v>
      </c>
      <c r="DC5" s="133">
        <v>0.11416999999999999</v>
      </c>
      <c r="DD5" s="133">
        <v>0.14704999999999999</v>
      </c>
      <c r="DE5" s="133">
        <v>7.1410000000000001E-2</v>
      </c>
      <c r="DF5" s="174">
        <v>9.5729999999999996E-2</v>
      </c>
      <c r="DH5" s="173" t="s">
        <v>90</v>
      </c>
      <c r="DI5" s="133">
        <v>0.11033999999999999</v>
      </c>
      <c r="DJ5" s="133">
        <v>0.14244999999999999</v>
      </c>
      <c r="DK5" s="133">
        <v>6.7580000000000001E-2</v>
      </c>
      <c r="DL5" s="174">
        <v>9.1139999999999999E-2</v>
      </c>
      <c r="DN5" s="173" t="s">
        <v>90</v>
      </c>
      <c r="DO5" s="133">
        <v>0.10113</v>
      </c>
      <c r="DP5" s="133">
        <v>0.13139999999999999</v>
      </c>
      <c r="DQ5" s="133">
        <v>5.8360000000000002E-2</v>
      </c>
      <c r="DR5" s="174">
        <v>8.0079999999999998E-2</v>
      </c>
      <c r="DT5" s="173" t="s">
        <v>90</v>
      </c>
      <c r="DU5" s="133">
        <v>0.1027</v>
      </c>
      <c r="DV5" s="133">
        <v>0.13328000000000001</v>
      </c>
      <c r="DW5" s="133">
        <v>5.9929999999999997E-2</v>
      </c>
      <c r="DX5" s="174">
        <v>8.1960000000000005E-2</v>
      </c>
      <c r="DZ5" s="173" t="s">
        <v>90</v>
      </c>
      <c r="EA5" s="133">
        <v>0.10093000000000001</v>
      </c>
      <c r="EB5" s="133">
        <v>0.13116</v>
      </c>
      <c r="EC5" s="133">
        <v>5.8169999999999999E-2</v>
      </c>
      <c r="ED5" s="174">
        <v>7.9839999999999994E-2</v>
      </c>
    </row>
    <row r="6" spans="2:134" ht="20.25" customHeight="1" thickBot="1" x14ac:dyDescent="0.4">
      <c r="D6" s="175"/>
      <c r="E6" s="243"/>
      <c r="F6" s="242"/>
      <c r="G6" s="242"/>
      <c r="H6" s="176"/>
      <c r="J6" s="175"/>
      <c r="K6" s="134"/>
      <c r="N6" s="176"/>
      <c r="P6" s="175"/>
      <c r="Q6" s="134"/>
      <c r="T6" s="176"/>
      <c r="V6" s="175"/>
      <c r="W6" s="134"/>
      <c r="Z6" s="176"/>
      <c r="AB6" s="175"/>
      <c r="AC6" s="134"/>
      <c r="AF6" s="176"/>
      <c r="AH6" s="175"/>
      <c r="AI6" s="134"/>
      <c r="AL6" s="176"/>
      <c r="AN6" s="175"/>
      <c r="AO6" s="134"/>
      <c r="AR6" s="176"/>
      <c r="AT6" s="175"/>
      <c r="AU6" s="134"/>
      <c r="AX6" s="176"/>
      <c r="AZ6" s="175"/>
      <c r="BA6" s="134"/>
      <c r="BD6" s="176"/>
      <c r="BF6" s="175"/>
      <c r="BG6" s="134"/>
      <c r="BJ6" s="176"/>
      <c r="BL6" s="175"/>
      <c r="BM6" s="134"/>
      <c r="BP6" s="176"/>
      <c r="BR6" s="175"/>
      <c r="BS6" s="134"/>
      <c r="BV6" s="176"/>
      <c r="BX6" s="175"/>
      <c r="BY6" s="134"/>
      <c r="CB6" s="176"/>
      <c r="CD6" s="175"/>
      <c r="CE6" s="134"/>
      <c r="CH6" s="176"/>
      <c r="CJ6" s="175"/>
      <c r="CK6" s="134"/>
      <c r="CN6" s="176"/>
      <c r="CP6" s="175"/>
      <c r="CQ6" s="134"/>
      <c r="CT6" s="176"/>
      <c r="CV6" s="175"/>
      <c r="CW6" s="134"/>
      <c r="CZ6" s="176"/>
      <c r="DB6" s="175"/>
      <c r="DC6" s="134"/>
      <c r="DF6" s="176"/>
      <c r="DH6" s="175"/>
      <c r="DI6" s="134"/>
      <c r="DL6" s="176"/>
      <c r="DN6" s="175"/>
      <c r="DR6" s="176"/>
      <c r="DT6" s="175"/>
      <c r="DX6" s="176"/>
      <c r="DZ6" s="175"/>
      <c r="ED6" s="176"/>
    </row>
    <row r="7" spans="2:134" ht="20.25" customHeight="1" thickBot="1" x14ac:dyDescent="0.4">
      <c r="D7" s="177"/>
      <c r="E7" s="227" t="s">
        <v>20</v>
      </c>
      <c r="F7" s="227"/>
      <c r="G7" s="227" t="s">
        <v>17</v>
      </c>
      <c r="H7" s="231"/>
      <c r="J7" s="177"/>
      <c r="K7" s="227" t="s">
        <v>20</v>
      </c>
      <c r="L7" s="227"/>
      <c r="M7" s="227" t="s">
        <v>17</v>
      </c>
      <c r="N7" s="231"/>
      <c r="P7" s="177"/>
      <c r="Q7" s="227" t="s">
        <v>20</v>
      </c>
      <c r="R7" s="227"/>
      <c r="S7" s="227" t="s">
        <v>17</v>
      </c>
      <c r="T7" s="231"/>
      <c r="V7" s="177"/>
      <c r="W7" s="227" t="s">
        <v>20</v>
      </c>
      <c r="X7" s="227"/>
      <c r="Y7" s="227" t="s">
        <v>17</v>
      </c>
      <c r="Z7" s="231"/>
      <c r="AB7" s="177"/>
      <c r="AC7" s="227" t="s">
        <v>20</v>
      </c>
      <c r="AD7" s="227"/>
      <c r="AE7" s="227" t="s">
        <v>17</v>
      </c>
      <c r="AF7" s="231"/>
      <c r="AH7" s="177"/>
      <c r="AI7" s="227" t="s">
        <v>20</v>
      </c>
      <c r="AJ7" s="227"/>
      <c r="AK7" s="227" t="s">
        <v>17</v>
      </c>
      <c r="AL7" s="231"/>
      <c r="AN7" s="177"/>
      <c r="AO7" s="227" t="s">
        <v>20</v>
      </c>
      <c r="AP7" s="227"/>
      <c r="AQ7" s="227" t="s">
        <v>17</v>
      </c>
      <c r="AR7" s="231"/>
      <c r="AT7" s="177"/>
      <c r="AU7" s="227" t="s">
        <v>20</v>
      </c>
      <c r="AV7" s="227"/>
      <c r="AW7" s="227" t="s">
        <v>17</v>
      </c>
      <c r="AX7" s="231"/>
      <c r="AZ7" s="177"/>
      <c r="BA7" s="227" t="s">
        <v>20</v>
      </c>
      <c r="BB7" s="227"/>
      <c r="BC7" s="227" t="s">
        <v>17</v>
      </c>
      <c r="BD7" s="231"/>
      <c r="BF7" s="177"/>
      <c r="BG7" s="227" t="s">
        <v>20</v>
      </c>
      <c r="BH7" s="227"/>
      <c r="BI7" s="227" t="s">
        <v>17</v>
      </c>
      <c r="BJ7" s="231"/>
      <c r="BL7" s="177"/>
      <c r="BM7" s="227" t="s">
        <v>20</v>
      </c>
      <c r="BN7" s="227"/>
      <c r="BO7" s="227" t="s">
        <v>17</v>
      </c>
      <c r="BP7" s="231"/>
      <c r="BR7" s="177"/>
      <c r="BS7" s="227" t="s">
        <v>20</v>
      </c>
      <c r="BT7" s="227"/>
      <c r="BU7" s="227" t="s">
        <v>17</v>
      </c>
      <c r="BV7" s="231"/>
      <c r="BX7" s="177"/>
      <c r="BY7" s="227" t="s">
        <v>20</v>
      </c>
      <c r="BZ7" s="227"/>
      <c r="CA7" s="227" t="s">
        <v>17</v>
      </c>
      <c r="CB7" s="231"/>
      <c r="CD7" s="177"/>
      <c r="CE7" s="227" t="s">
        <v>20</v>
      </c>
      <c r="CF7" s="227"/>
      <c r="CG7" s="227" t="s">
        <v>17</v>
      </c>
      <c r="CH7" s="231"/>
      <c r="CJ7" s="177"/>
      <c r="CK7" s="227" t="s">
        <v>20</v>
      </c>
      <c r="CL7" s="227"/>
      <c r="CM7" s="227" t="s">
        <v>17</v>
      </c>
      <c r="CN7" s="231"/>
      <c r="CP7" s="177"/>
      <c r="CQ7" s="227" t="s">
        <v>20</v>
      </c>
      <c r="CR7" s="227"/>
      <c r="CS7" s="227" t="s">
        <v>17</v>
      </c>
      <c r="CT7" s="231"/>
      <c r="CV7" s="177"/>
      <c r="CW7" s="227" t="s">
        <v>20</v>
      </c>
      <c r="CX7" s="227"/>
      <c r="CY7" s="227" t="s">
        <v>17</v>
      </c>
      <c r="CZ7" s="231"/>
      <c r="DB7" s="177"/>
      <c r="DC7" s="227" t="s">
        <v>20</v>
      </c>
      <c r="DD7" s="227"/>
      <c r="DE7" s="227" t="s">
        <v>17</v>
      </c>
      <c r="DF7" s="231"/>
      <c r="DH7" s="177"/>
      <c r="DI7" s="227" t="s">
        <v>20</v>
      </c>
      <c r="DJ7" s="227"/>
      <c r="DK7" s="227" t="s">
        <v>17</v>
      </c>
      <c r="DL7" s="231"/>
      <c r="DN7" s="177"/>
      <c r="DO7" s="227" t="s">
        <v>20</v>
      </c>
      <c r="DP7" s="227"/>
      <c r="DQ7" s="227" t="s">
        <v>17</v>
      </c>
      <c r="DR7" s="231"/>
      <c r="DT7" s="177"/>
      <c r="DU7" s="227" t="s">
        <v>20</v>
      </c>
      <c r="DV7" s="227"/>
      <c r="DW7" s="227" t="s">
        <v>17</v>
      </c>
      <c r="DX7" s="231"/>
      <c r="DZ7" s="177"/>
      <c r="EA7" s="227" t="s">
        <v>20</v>
      </c>
      <c r="EB7" s="227"/>
      <c r="EC7" s="227" t="s">
        <v>17</v>
      </c>
      <c r="ED7" s="231"/>
    </row>
    <row r="8" spans="2:134" ht="20.25" customHeight="1" thickBot="1" x14ac:dyDescent="0.4">
      <c r="D8" s="169"/>
      <c r="E8" s="125" t="s">
        <v>88</v>
      </c>
      <c r="F8" s="125" t="s">
        <v>89</v>
      </c>
      <c r="G8" s="125" t="s">
        <v>88</v>
      </c>
      <c r="H8" s="170" t="s">
        <v>89</v>
      </c>
      <c r="J8" s="169"/>
      <c r="K8" s="125" t="s">
        <v>88</v>
      </c>
      <c r="L8" s="125" t="s">
        <v>89</v>
      </c>
      <c r="M8" s="125" t="s">
        <v>88</v>
      </c>
      <c r="N8" s="170" t="s">
        <v>89</v>
      </c>
      <c r="P8" s="169"/>
      <c r="Q8" s="125" t="s">
        <v>88</v>
      </c>
      <c r="R8" s="125" t="s">
        <v>89</v>
      </c>
      <c r="S8" s="125" t="s">
        <v>88</v>
      </c>
      <c r="T8" s="170" t="s">
        <v>89</v>
      </c>
      <c r="V8" s="169"/>
      <c r="W8" s="125" t="s">
        <v>88</v>
      </c>
      <c r="X8" s="125" t="s">
        <v>89</v>
      </c>
      <c r="Y8" s="125" t="s">
        <v>88</v>
      </c>
      <c r="Z8" s="170" t="s">
        <v>89</v>
      </c>
      <c r="AB8" s="169"/>
      <c r="AC8" s="125" t="s">
        <v>88</v>
      </c>
      <c r="AD8" s="125" t="s">
        <v>89</v>
      </c>
      <c r="AE8" s="125" t="s">
        <v>88</v>
      </c>
      <c r="AF8" s="170" t="s">
        <v>89</v>
      </c>
      <c r="AH8" s="169"/>
      <c r="AI8" s="125" t="s">
        <v>88</v>
      </c>
      <c r="AJ8" s="125" t="s">
        <v>89</v>
      </c>
      <c r="AK8" s="125" t="s">
        <v>88</v>
      </c>
      <c r="AL8" s="170" t="s">
        <v>89</v>
      </c>
      <c r="AN8" s="169"/>
      <c r="AO8" s="125" t="s">
        <v>88</v>
      </c>
      <c r="AP8" s="125" t="s">
        <v>89</v>
      </c>
      <c r="AQ8" s="125" t="s">
        <v>88</v>
      </c>
      <c r="AR8" s="170" t="s">
        <v>89</v>
      </c>
      <c r="AT8" s="169"/>
      <c r="AU8" s="125" t="s">
        <v>88</v>
      </c>
      <c r="AV8" s="125" t="s">
        <v>89</v>
      </c>
      <c r="AW8" s="125" t="s">
        <v>88</v>
      </c>
      <c r="AX8" s="170" t="s">
        <v>89</v>
      </c>
      <c r="AZ8" s="169"/>
      <c r="BA8" s="125" t="s">
        <v>88</v>
      </c>
      <c r="BB8" s="125" t="s">
        <v>89</v>
      </c>
      <c r="BC8" s="125" t="s">
        <v>88</v>
      </c>
      <c r="BD8" s="170" t="s">
        <v>89</v>
      </c>
      <c r="BF8" s="169"/>
      <c r="BG8" s="125" t="s">
        <v>88</v>
      </c>
      <c r="BH8" s="125" t="s">
        <v>89</v>
      </c>
      <c r="BI8" s="125" t="s">
        <v>88</v>
      </c>
      <c r="BJ8" s="170" t="s">
        <v>89</v>
      </c>
      <c r="BL8" s="169"/>
      <c r="BM8" s="125" t="s">
        <v>88</v>
      </c>
      <c r="BN8" s="125" t="s">
        <v>89</v>
      </c>
      <c r="BO8" s="125" t="s">
        <v>88</v>
      </c>
      <c r="BP8" s="170" t="s">
        <v>89</v>
      </c>
      <c r="BR8" s="169"/>
      <c r="BS8" s="125" t="s">
        <v>88</v>
      </c>
      <c r="BT8" s="125" t="s">
        <v>89</v>
      </c>
      <c r="BU8" s="125" t="s">
        <v>88</v>
      </c>
      <c r="BV8" s="170" t="s">
        <v>89</v>
      </c>
      <c r="BX8" s="169"/>
      <c r="BY8" s="125" t="s">
        <v>88</v>
      </c>
      <c r="BZ8" s="125" t="s">
        <v>89</v>
      </c>
      <c r="CA8" s="125" t="s">
        <v>88</v>
      </c>
      <c r="CB8" s="170" t="s">
        <v>89</v>
      </c>
      <c r="CD8" s="169"/>
      <c r="CE8" s="125" t="s">
        <v>88</v>
      </c>
      <c r="CF8" s="125" t="s">
        <v>89</v>
      </c>
      <c r="CG8" s="125" t="s">
        <v>88</v>
      </c>
      <c r="CH8" s="170" t="s">
        <v>89</v>
      </c>
      <c r="CJ8" s="169"/>
      <c r="CK8" s="125" t="s">
        <v>88</v>
      </c>
      <c r="CL8" s="125" t="s">
        <v>89</v>
      </c>
      <c r="CM8" s="125" t="s">
        <v>88</v>
      </c>
      <c r="CN8" s="170" t="s">
        <v>89</v>
      </c>
      <c r="CP8" s="169"/>
      <c r="CQ8" s="125" t="s">
        <v>88</v>
      </c>
      <c r="CR8" s="125" t="s">
        <v>89</v>
      </c>
      <c r="CS8" s="125" t="s">
        <v>88</v>
      </c>
      <c r="CT8" s="170" t="s">
        <v>89</v>
      </c>
      <c r="CV8" s="169"/>
      <c r="CW8" s="125" t="s">
        <v>88</v>
      </c>
      <c r="CX8" s="125" t="s">
        <v>89</v>
      </c>
      <c r="CY8" s="125" t="s">
        <v>88</v>
      </c>
      <c r="CZ8" s="170" t="s">
        <v>89</v>
      </c>
      <c r="DB8" s="169"/>
      <c r="DC8" s="125" t="s">
        <v>88</v>
      </c>
      <c r="DD8" s="125" t="s">
        <v>89</v>
      </c>
      <c r="DE8" s="125" t="s">
        <v>88</v>
      </c>
      <c r="DF8" s="170" t="s">
        <v>89</v>
      </c>
      <c r="DH8" s="169"/>
      <c r="DI8" s="125" t="s">
        <v>88</v>
      </c>
      <c r="DJ8" s="125" t="s">
        <v>89</v>
      </c>
      <c r="DK8" s="125" t="s">
        <v>88</v>
      </c>
      <c r="DL8" s="170" t="s">
        <v>89</v>
      </c>
      <c r="DN8" s="169"/>
      <c r="DO8" s="125" t="s">
        <v>88</v>
      </c>
      <c r="DP8" s="125" t="s">
        <v>89</v>
      </c>
      <c r="DQ8" s="125" t="s">
        <v>88</v>
      </c>
      <c r="DR8" s="170" t="s">
        <v>89</v>
      </c>
      <c r="DT8" s="169"/>
      <c r="DU8" s="125" t="s">
        <v>88</v>
      </c>
      <c r="DV8" s="125" t="s">
        <v>89</v>
      </c>
      <c r="DW8" s="125" t="s">
        <v>88</v>
      </c>
      <c r="DX8" s="170" t="s">
        <v>89</v>
      </c>
      <c r="DZ8" s="169"/>
      <c r="EA8" s="125" t="s">
        <v>88</v>
      </c>
      <c r="EB8" s="125" t="s">
        <v>89</v>
      </c>
      <c r="EC8" s="125" t="s">
        <v>88</v>
      </c>
      <c r="ED8" s="170" t="s">
        <v>89</v>
      </c>
    </row>
    <row r="9" spans="2:134" ht="20.25" customHeight="1" thickBot="1" x14ac:dyDescent="0.4">
      <c r="B9" s="226" t="s">
        <v>63</v>
      </c>
      <c r="C9" s="167" t="s">
        <v>56</v>
      </c>
      <c r="D9" s="171" t="s">
        <v>56</v>
      </c>
      <c r="E9" s="131">
        <v>174.94380984510713</v>
      </c>
      <c r="F9" s="131">
        <v>197.28</v>
      </c>
      <c r="G9" s="131">
        <v>287.27041852254035</v>
      </c>
      <c r="H9" s="172">
        <v>345.66</v>
      </c>
      <c r="I9" s="242"/>
      <c r="J9" s="171" t="s">
        <v>56</v>
      </c>
      <c r="K9" s="131">
        <v>174.94380984510713</v>
      </c>
      <c r="L9" s="131">
        <v>197.28</v>
      </c>
      <c r="M9" s="131">
        <v>287.27041852254035</v>
      </c>
      <c r="N9" s="172">
        <v>345.66</v>
      </c>
      <c r="P9" s="171" t="s">
        <v>56</v>
      </c>
      <c r="Q9" s="131">
        <v>174.94380984510713</v>
      </c>
      <c r="R9" s="131">
        <v>197.28</v>
      </c>
      <c r="S9" s="131">
        <v>287.27041852254035</v>
      </c>
      <c r="T9" s="172">
        <v>345.66</v>
      </c>
      <c r="V9" s="171" t="s">
        <v>56</v>
      </c>
      <c r="W9" s="131">
        <v>174.94380984510713</v>
      </c>
      <c r="X9" s="131">
        <v>197.28</v>
      </c>
      <c r="Y9" s="131">
        <v>287.27041852254035</v>
      </c>
      <c r="Z9" s="172">
        <v>345.66</v>
      </c>
      <c r="AB9" s="171" t="s">
        <v>56</v>
      </c>
      <c r="AC9" s="131">
        <v>174.94380984510713</v>
      </c>
      <c r="AD9" s="131">
        <v>197.28</v>
      </c>
      <c r="AE9" s="131">
        <v>287.27041852254035</v>
      </c>
      <c r="AF9" s="172">
        <v>345.66</v>
      </c>
      <c r="AH9" s="171" t="s">
        <v>56</v>
      </c>
      <c r="AI9" s="131">
        <v>174.94380984510713</v>
      </c>
      <c r="AJ9" s="131">
        <v>197.28</v>
      </c>
      <c r="AK9" s="131">
        <v>287.27041852254035</v>
      </c>
      <c r="AL9" s="172">
        <v>345.66</v>
      </c>
      <c r="AN9" s="171" t="s">
        <v>56</v>
      </c>
      <c r="AO9" s="131">
        <v>174.94380984510713</v>
      </c>
      <c r="AP9" s="131">
        <v>197.28</v>
      </c>
      <c r="AQ9" s="131">
        <v>287.27041852254035</v>
      </c>
      <c r="AR9" s="172">
        <v>345.66</v>
      </c>
      <c r="AT9" s="171" t="s">
        <v>56</v>
      </c>
      <c r="AU9" s="131">
        <v>174.94380984510713</v>
      </c>
      <c r="AV9" s="131">
        <v>197.28</v>
      </c>
      <c r="AW9" s="131">
        <v>287.27041852254035</v>
      </c>
      <c r="AX9" s="172">
        <v>345.66</v>
      </c>
      <c r="AZ9" s="171" t="s">
        <v>56</v>
      </c>
      <c r="BA9" s="131">
        <v>174.94380984510713</v>
      </c>
      <c r="BB9" s="131">
        <v>197.28</v>
      </c>
      <c r="BC9" s="131">
        <v>287.27041852254035</v>
      </c>
      <c r="BD9" s="172">
        <v>345.66</v>
      </c>
      <c r="BF9" s="171" t="s">
        <v>56</v>
      </c>
      <c r="BG9" s="131">
        <v>174.94380984510713</v>
      </c>
      <c r="BH9" s="131">
        <v>197.28</v>
      </c>
      <c r="BI9" s="131">
        <v>287.27041852254035</v>
      </c>
      <c r="BJ9" s="172">
        <v>345.66</v>
      </c>
      <c r="BL9" s="171" t="s">
        <v>56</v>
      </c>
      <c r="BM9" s="131">
        <v>181.32</v>
      </c>
      <c r="BN9" s="131">
        <v>203.03</v>
      </c>
      <c r="BO9" s="131">
        <v>283.8</v>
      </c>
      <c r="BP9" s="172">
        <v>338.64</v>
      </c>
      <c r="BR9" s="171" t="s">
        <v>56</v>
      </c>
      <c r="BS9" s="131">
        <v>181.32</v>
      </c>
      <c r="BT9" s="131">
        <v>203.03</v>
      </c>
      <c r="BU9" s="131">
        <v>283.8</v>
      </c>
      <c r="BV9" s="172">
        <v>338.64</v>
      </c>
      <c r="BX9" s="171" t="s">
        <v>56</v>
      </c>
      <c r="BY9" s="131">
        <v>181.32</v>
      </c>
      <c r="BZ9" s="131">
        <v>203.03</v>
      </c>
      <c r="CA9" s="131">
        <v>283.8</v>
      </c>
      <c r="CB9" s="172">
        <v>338.64</v>
      </c>
      <c r="CD9" s="171" t="s">
        <v>56</v>
      </c>
      <c r="CE9" s="131">
        <v>181.32</v>
      </c>
      <c r="CF9" s="131">
        <v>203.03</v>
      </c>
      <c r="CG9" s="131">
        <v>283.8</v>
      </c>
      <c r="CH9" s="172">
        <v>338.64</v>
      </c>
      <c r="CJ9" s="171" t="s">
        <v>56</v>
      </c>
      <c r="CK9" s="131">
        <v>181.32</v>
      </c>
      <c r="CL9" s="131">
        <v>203.03</v>
      </c>
      <c r="CM9" s="131">
        <v>283.8</v>
      </c>
      <c r="CN9" s="172">
        <v>338.64</v>
      </c>
      <c r="CP9" s="171" t="s">
        <v>56</v>
      </c>
      <c r="CQ9" s="131">
        <v>181.32</v>
      </c>
      <c r="CR9" s="131">
        <v>203.03</v>
      </c>
      <c r="CS9" s="131">
        <v>283.8</v>
      </c>
      <c r="CT9" s="172">
        <v>338.64</v>
      </c>
      <c r="CV9" s="171" t="s">
        <v>56</v>
      </c>
      <c r="CW9" s="131">
        <v>181.32</v>
      </c>
      <c r="CX9" s="131">
        <v>203.03</v>
      </c>
      <c r="CY9" s="131">
        <v>283.8</v>
      </c>
      <c r="CZ9" s="172">
        <v>338.64</v>
      </c>
      <c r="DB9" s="171" t="s">
        <v>56</v>
      </c>
      <c r="DC9" s="131">
        <v>181.32</v>
      </c>
      <c r="DD9" s="131">
        <v>203.03</v>
      </c>
      <c r="DE9" s="131">
        <v>283.8</v>
      </c>
      <c r="DF9" s="172">
        <v>338.64</v>
      </c>
      <c r="DH9" s="171" t="s">
        <v>56</v>
      </c>
      <c r="DI9" s="131">
        <v>181.32</v>
      </c>
      <c r="DJ9" s="131">
        <v>203.03</v>
      </c>
      <c r="DK9" s="131">
        <v>283.8</v>
      </c>
      <c r="DL9" s="172">
        <v>338.64</v>
      </c>
      <c r="DN9" s="171" t="s">
        <v>56</v>
      </c>
      <c r="DO9" s="131">
        <v>181.32</v>
      </c>
      <c r="DP9" s="131">
        <v>203.03</v>
      </c>
      <c r="DQ9" s="131">
        <v>283.8</v>
      </c>
      <c r="DR9" s="172">
        <v>338.64</v>
      </c>
      <c r="DT9" s="171" t="s">
        <v>56</v>
      </c>
      <c r="DU9" s="131">
        <v>181.32</v>
      </c>
      <c r="DV9" s="131">
        <v>203.03</v>
      </c>
      <c r="DW9" s="131">
        <v>283.8</v>
      </c>
      <c r="DX9" s="172">
        <v>338.64</v>
      </c>
      <c r="DZ9" s="171" t="s">
        <v>56</v>
      </c>
      <c r="EA9" s="131">
        <v>181.32</v>
      </c>
      <c r="EB9" s="131">
        <v>203.03</v>
      </c>
      <c r="EC9" s="131">
        <v>283.8</v>
      </c>
      <c r="ED9" s="172">
        <v>338.64</v>
      </c>
    </row>
    <row r="10" spans="2:134" ht="20.25" customHeight="1" thickBot="1" x14ac:dyDescent="0.4">
      <c r="B10" s="226"/>
      <c r="C10" s="168" t="s">
        <v>41</v>
      </c>
      <c r="D10" s="173" t="s">
        <v>90</v>
      </c>
      <c r="E10" s="133">
        <v>8.6069999999999994E-2</v>
      </c>
      <c r="F10" s="133">
        <v>0.12388</v>
      </c>
      <c r="G10" s="133">
        <v>8.294E-2</v>
      </c>
      <c r="H10" s="174">
        <v>0.12012</v>
      </c>
      <c r="I10" s="242"/>
      <c r="J10" s="173" t="s">
        <v>90</v>
      </c>
      <c r="K10" s="133">
        <v>8.3949999999999997E-2</v>
      </c>
      <c r="L10" s="133">
        <v>0.12132999999999999</v>
      </c>
      <c r="M10" s="133">
        <v>8.0879999999999994E-2</v>
      </c>
      <c r="N10" s="174">
        <v>0.11765</v>
      </c>
      <c r="P10" s="173" t="s">
        <v>90</v>
      </c>
      <c r="Q10" s="133">
        <v>8.1739999999999993E-2</v>
      </c>
      <c r="R10" s="133">
        <v>0.11867999999999999</v>
      </c>
      <c r="S10" s="133">
        <v>7.8670000000000004E-2</v>
      </c>
      <c r="T10" s="174">
        <v>0.115</v>
      </c>
      <c r="V10" s="173" t="s">
        <v>90</v>
      </c>
      <c r="W10" s="133">
        <v>8.1479999999999997E-2</v>
      </c>
      <c r="X10" s="133">
        <v>0.11837</v>
      </c>
      <c r="Y10" s="133">
        <v>7.8409999999999994E-2</v>
      </c>
      <c r="Z10" s="174">
        <v>0.11468</v>
      </c>
      <c r="AB10" s="173" t="s">
        <v>90</v>
      </c>
      <c r="AC10" s="133">
        <v>7.7200000000000005E-2</v>
      </c>
      <c r="AD10" s="133">
        <v>0.11228</v>
      </c>
      <c r="AE10" s="133">
        <v>7.4130000000000001E-2</v>
      </c>
      <c r="AF10" s="174">
        <v>0.10859000000000001</v>
      </c>
      <c r="AH10" s="173" t="s">
        <v>90</v>
      </c>
      <c r="AI10" s="133">
        <v>7.4660000000000004E-2</v>
      </c>
      <c r="AJ10" s="133">
        <v>0.10924</v>
      </c>
      <c r="AK10" s="133">
        <v>7.1590000000000001E-2</v>
      </c>
      <c r="AL10" s="174">
        <v>0.10555</v>
      </c>
      <c r="AN10" s="173" t="s">
        <v>90</v>
      </c>
      <c r="AO10" s="133">
        <v>7.5740000000000002E-2</v>
      </c>
      <c r="AP10" s="133">
        <v>0.11053</v>
      </c>
      <c r="AQ10" s="133">
        <v>7.2669999999999998E-2</v>
      </c>
      <c r="AR10" s="174">
        <v>0.10685</v>
      </c>
      <c r="AT10" s="173" t="s">
        <v>90</v>
      </c>
      <c r="AU10" s="133">
        <v>6.9919999999999996E-2</v>
      </c>
      <c r="AV10" s="133">
        <v>0.10353999999999999</v>
      </c>
      <c r="AW10" s="133">
        <v>6.6839999999999997E-2</v>
      </c>
      <c r="AX10" s="174">
        <v>9.9860000000000004E-2</v>
      </c>
      <c r="AZ10" s="173" t="s">
        <v>90</v>
      </c>
      <c r="BA10" s="133">
        <v>7.102E-2</v>
      </c>
      <c r="BB10" s="133">
        <v>0.10487</v>
      </c>
      <c r="BC10" s="133">
        <v>6.7949999999999997E-2</v>
      </c>
      <c r="BD10" s="174">
        <v>0.10118000000000001</v>
      </c>
      <c r="BF10" s="173" t="s">
        <v>90</v>
      </c>
      <c r="BG10" s="133">
        <v>6.9070000000000006E-2</v>
      </c>
      <c r="BH10" s="133">
        <v>0.10252</v>
      </c>
      <c r="BI10" s="133">
        <v>6.6000000000000003E-2</v>
      </c>
      <c r="BJ10" s="174">
        <v>9.8839999999999997E-2</v>
      </c>
      <c r="BL10" s="173" t="s">
        <v>90</v>
      </c>
      <c r="BM10" s="133">
        <v>4.7260000000000003E-2</v>
      </c>
      <c r="BN10" s="133">
        <v>7.6359999999999997E-2</v>
      </c>
      <c r="BO10" s="133">
        <v>5.9569999999999998E-2</v>
      </c>
      <c r="BP10" s="174">
        <v>9.1130000000000003E-2</v>
      </c>
      <c r="BR10" s="173" t="s">
        <v>90</v>
      </c>
      <c r="BS10" s="133">
        <v>4.5600000000000002E-2</v>
      </c>
      <c r="BT10" s="133">
        <v>7.4370000000000006E-2</v>
      </c>
      <c r="BU10" s="133">
        <v>5.7910000000000003E-2</v>
      </c>
      <c r="BV10" s="174">
        <v>8.9139999999999997E-2</v>
      </c>
      <c r="BX10" s="173" t="s">
        <v>90</v>
      </c>
      <c r="BY10" s="133">
        <v>4.437E-2</v>
      </c>
      <c r="BZ10" s="133">
        <v>7.2889999999999996E-2</v>
      </c>
      <c r="CA10" s="133">
        <v>5.6680000000000001E-2</v>
      </c>
      <c r="CB10" s="174">
        <v>8.7660000000000002E-2</v>
      </c>
      <c r="CD10" s="173" t="s">
        <v>90</v>
      </c>
      <c r="CE10" s="133">
        <v>4.9910000000000003E-2</v>
      </c>
      <c r="CF10" s="133">
        <v>7.954E-2</v>
      </c>
      <c r="CG10" s="133">
        <v>6.071E-2</v>
      </c>
      <c r="CH10" s="174">
        <v>9.2499999999999999E-2</v>
      </c>
      <c r="CJ10" s="173" t="s">
        <v>90</v>
      </c>
      <c r="CK10" s="133">
        <v>5.4579999999999997E-2</v>
      </c>
      <c r="CL10" s="133">
        <v>8.5139999999999993E-2</v>
      </c>
      <c r="CM10" s="133">
        <v>6.5379999999999994E-2</v>
      </c>
      <c r="CN10" s="174">
        <v>9.8100000000000007E-2</v>
      </c>
      <c r="CP10" s="173" t="s">
        <v>90</v>
      </c>
      <c r="CQ10" s="133">
        <v>6.3740000000000005E-2</v>
      </c>
      <c r="CR10" s="133">
        <v>9.6129999999999993E-2</v>
      </c>
      <c r="CS10" s="133">
        <v>7.4539999999999995E-2</v>
      </c>
      <c r="CT10" s="174">
        <v>0.10909000000000001</v>
      </c>
      <c r="CV10" s="173" t="s">
        <v>90</v>
      </c>
      <c r="CW10" s="133">
        <v>6.7199999999999996E-2</v>
      </c>
      <c r="CX10" s="133">
        <v>9.0679999999999997E-2</v>
      </c>
      <c r="CY10" s="133">
        <v>7.8E-2</v>
      </c>
      <c r="CZ10" s="174">
        <v>0.10364</v>
      </c>
      <c r="DB10" s="173" t="s">
        <v>90</v>
      </c>
      <c r="DC10" s="133">
        <v>6.2019999999999999E-2</v>
      </c>
      <c r="DD10" s="133">
        <v>8.4459999999999993E-2</v>
      </c>
      <c r="DE10" s="133">
        <v>7.2819999999999996E-2</v>
      </c>
      <c r="DF10" s="174">
        <v>9.7420000000000007E-2</v>
      </c>
      <c r="DH10" s="173" t="s">
        <v>90</v>
      </c>
      <c r="DI10" s="133">
        <v>5.8180000000000003E-2</v>
      </c>
      <c r="DJ10" s="133">
        <v>7.9869999999999997E-2</v>
      </c>
      <c r="DK10" s="133">
        <v>6.898E-2</v>
      </c>
      <c r="DL10" s="174">
        <v>9.282E-2</v>
      </c>
      <c r="DN10" s="173" t="s">
        <v>90</v>
      </c>
      <c r="DO10" s="133">
        <v>4.897E-2</v>
      </c>
      <c r="DP10" s="133">
        <v>6.8809999999999996E-2</v>
      </c>
      <c r="DQ10" s="133">
        <v>5.9769999999999997E-2</v>
      </c>
      <c r="DR10" s="174">
        <v>8.1769999999999995E-2</v>
      </c>
      <c r="DT10" s="173" t="s">
        <v>90</v>
      </c>
      <c r="DU10" s="133">
        <v>5.0540000000000002E-2</v>
      </c>
      <c r="DV10" s="133">
        <v>7.0690000000000003E-2</v>
      </c>
      <c r="DW10" s="133">
        <v>6.1339999999999999E-2</v>
      </c>
      <c r="DX10" s="174">
        <v>8.3650000000000002E-2</v>
      </c>
      <c r="DZ10" s="173" t="s">
        <v>90</v>
      </c>
      <c r="EA10" s="133">
        <v>4.8770000000000001E-2</v>
      </c>
      <c r="EB10" s="133">
        <v>6.8570000000000006E-2</v>
      </c>
      <c r="EC10" s="133">
        <v>5.9569999999999998E-2</v>
      </c>
      <c r="ED10" s="174">
        <v>8.1530000000000005E-2</v>
      </c>
    </row>
    <row r="11" spans="2:134" ht="20.25" customHeight="1" thickBot="1" x14ac:dyDescent="0.4">
      <c r="B11" s="139"/>
      <c r="D11" s="175"/>
      <c r="E11" s="243"/>
      <c r="F11" s="242"/>
      <c r="G11" s="242"/>
      <c r="H11" s="176"/>
      <c r="J11" s="175"/>
      <c r="K11" s="134"/>
      <c r="N11" s="176"/>
      <c r="P11" s="175"/>
      <c r="Q11" s="134"/>
      <c r="T11" s="176"/>
      <c r="V11" s="175"/>
      <c r="W11" s="134"/>
      <c r="Z11" s="176"/>
      <c r="AB11" s="175"/>
      <c r="AC11" s="134"/>
      <c r="AF11" s="176"/>
      <c r="AH11" s="175"/>
      <c r="AI11" s="134"/>
      <c r="AL11" s="176"/>
      <c r="AN11" s="175"/>
      <c r="AO11" s="134"/>
      <c r="AR11" s="176"/>
      <c r="AT11" s="175"/>
      <c r="AU11" s="134"/>
      <c r="AX11" s="176"/>
      <c r="AZ11" s="175"/>
      <c r="BA11" s="134"/>
      <c r="BD11" s="176"/>
      <c r="BF11" s="175"/>
      <c r="BG11" s="134"/>
      <c r="BJ11" s="176"/>
      <c r="BL11" s="175"/>
      <c r="BM11" s="134"/>
      <c r="BP11" s="176"/>
      <c r="BR11" s="175"/>
      <c r="BS11" s="134"/>
      <c r="BV11" s="176"/>
      <c r="BX11" s="175"/>
      <c r="BY11" s="134"/>
      <c r="CB11" s="176"/>
      <c r="CD11" s="175"/>
      <c r="CE11" s="134"/>
      <c r="CH11" s="176"/>
      <c r="CJ11" s="175"/>
      <c r="CK11" s="134"/>
      <c r="CN11" s="176"/>
      <c r="CP11" s="175"/>
      <c r="CQ11" s="134"/>
      <c r="CT11" s="176"/>
      <c r="CV11" s="175"/>
      <c r="CW11" s="134"/>
      <c r="CZ11" s="176"/>
      <c r="DB11" s="175"/>
      <c r="DC11" s="134"/>
      <c r="DF11" s="176"/>
      <c r="DH11" s="175"/>
      <c r="DI11" s="134"/>
      <c r="DL11" s="176"/>
      <c r="DN11" s="175"/>
      <c r="DR11" s="176"/>
      <c r="DT11" s="175"/>
      <c r="DX11" s="176"/>
      <c r="DZ11" s="175"/>
      <c r="ED11" s="176"/>
    </row>
    <row r="12" spans="2:134" ht="20.25" customHeight="1" thickBot="1" x14ac:dyDescent="0.4">
      <c r="B12" s="139"/>
      <c r="D12" s="177"/>
      <c r="E12" s="227" t="s">
        <v>20</v>
      </c>
      <c r="F12" s="227"/>
      <c r="G12" s="227" t="s">
        <v>17</v>
      </c>
      <c r="H12" s="231"/>
      <c r="J12" s="177"/>
      <c r="K12" s="227" t="s">
        <v>20</v>
      </c>
      <c r="L12" s="227"/>
      <c r="M12" s="227" t="s">
        <v>17</v>
      </c>
      <c r="N12" s="231"/>
      <c r="P12" s="177"/>
      <c r="Q12" s="227" t="s">
        <v>20</v>
      </c>
      <c r="R12" s="227"/>
      <c r="S12" s="227" t="s">
        <v>17</v>
      </c>
      <c r="T12" s="231"/>
      <c r="V12" s="177"/>
      <c r="W12" s="227" t="s">
        <v>20</v>
      </c>
      <c r="X12" s="227"/>
      <c r="Y12" s="227" t="s">
        <v>17</v>
      </c>
      <c r="Z12" s="231"/>
      <c r="AB12" s="177"/>
      <c r="AC12" s="227" t="s">
        <v>20</v>
      </c>
      <c r="AD12" s="227"/>
      <c r="AE12" s="227" t="s">
        <v>17</v>
      </c>
      <c r="AF12" s="231"/>
      <c r="AH12" s="177"/>
      <c r="AI12" s="227" t="s">
        <v>20</v>
      </c>
      <c r="AJ12" s="227"/>
      <c r="AK12" s="227" t="s">
        <v>17</v>
      </c>
      <c r="AL12" s="231"/>
      <c r="AN12" s="177"/>
      <c r="AO12" s="227" t="s">
        <v>20</v>
      </c>
      <c r="AP12" s="227"/>
      <c r="AQ12" s="227" t="s">
        <v>17</v>
      </c>
      <c r="AR12" s="231"/>
      <c r="AT12" s="177"/>
      <c r="AU12" s="227" t="s">
        <v>20</v>
      </c>
      <c r="AV12" s="227"/>
      <c r="AW12" s="227" t="s">
        <v>17</v>
      </c>
      <c r="AX12" s="231"/>
      <c r="AZ12" s="177"/>
      <c r="BA12" s="227" t="s">
        <v>20</v>
      </c>
      <c r="BB12" s="227"/>
      <c r="BC12" s="227" t="s">
        <v>17</v>
      </c>
      <c r="BD12" s="231"/>
      <c r="BF12" s="177"/>
      <c r="BG12" s="227" t="s">
        <v>20</v>
      </c>
      <c r="BH12" s="227"/>
      <c r="BI12" s="227" t="s">
        <v>17</v>
      </c>
      <c r="BJ12" s="231"/>
      <c r="BL12" s="177"/>
      <c r="BM12" s="227" t="s">
        <v>20</v>
      </c>
      <c r="BN12" s="227"/>
      <c r="BO12" s="227" t="s">
        <v>17</v>
      </c>
      <c r="BP12" s="231"/>
      <c r="BR12" s="177"/>
      <c r="BS12" s="227" t="s">
        <v>20</v>
      </c>
      <c r="BT12" s="227"/>
      <c r="BU12" s="227" t="s">
        <v>17</v>
      </c>
      <c r="BV12" s="231"/>
      <c r="BX12" s="177"/>
      <c r="BY12" s="227" t="s">
        <v>20</v>
      </c>
      <c r="BZ12" s="227"/>
      <c r="CA12" s="227" t="s">
        <v>17</v>
      </c>
      <c r="CB12" s="231"/>
      <c r="CD12" s="177"/>
      <c r="CE12" s="227" t="s">
        <v>20</v>
      </c>
      <c r="CF12" s="227"/>
      <c r="CG12" s="227" t="s">
        <v>17</v>
      </c>
      <c r="CH12" s="231"/>
      <c r="CJ12" s="177"/>
      <c r="CK12" s="227" t="s">
        <v>20</v>
      </c>
      <c r="CL12" s="227"/>
      <c r="CM12" s="227" t="s">
        <v>17</v>
      </c>
      <c r="CN12" s="231"/>
      <c r="CP12" s="177"/>
      <c r="CQ12" s="227" t="s">
        <v>20</v>
      </c>
      <c r="CR12" s="227"/>
      <c r="CS12" s="227" t="s">
        <v>17</v>
      </c>
      <c r="CT12" s="231"/>
      <c r="CV12" s="177"/>
      <c r="CW12" s="227" t="s">
        <v>20</v>
      </c>
      <c r="CX12" s="227"/>
      <c r="CY12" s="227" t="s">
        <v>17</v>
      </c>
      <c r="CZ12" s="231"/>
      <c r="DB12" s="177"/>
      <c r="DC12" s="227" t="s">
        <v>20</v>
      </c>
      <c r="DD12" s="227"/>
      <c r="DE12" s="227" t="s">
        <v>17</v>
      </c>
      <c r="DF12" s="231"/>
      <c r="DH12" s="177"/>
      <c r="DI12" s="227" t="s">
        <v>20</v>
      </c>
      <c r="DJ12" s="227"/>
      <c r="DK12" s="227" t="s">
        <v>17</v>
      </c>
      <c r="DL12" s="231"/>
      <c r="DN12" s="177"/>
      <c r="DO12" s="227" t="s">
        <v>20</v>
      </c>
      <c r="DP12" s="227"/>
      <c r="DQ12" s="227" t="s">
        <v>17</v>
      </c>
      <c r="DR12" s="231"/>
      <c r="DT12" s="177"/>
      <c r="DU12" s="227" t="s">
        <v>20</v>
      </c>
      <c r="DV12" s="227"/>
      <c r="DW12" s="227" t="s">
        <v>17</v>
      </c>
      <c r="DX12" s="231"/>
      <c r="DZ12" s="177"/>
      <c r="EA12" s="227" t="s">
        <v>20</v>
      </c>
      <c r="EB12" s="227"/>
      <c r="EC12" s="227" t="s">
        <v>17</v>
      </c>
      <c r="ED12" s="231"/>
    </row>
    <row r="13" spans="2:134" ht="20.25" customHeight="1" thickBot="1" x14ac:dyDescent="0.4">
      <c r="B13" s="139"/>
      <c r="D13" s="169"/>
      <c r="E13" s="125" t="s">
        <v>88</v>
      </c>
      <c r="F13" s="125" t="s">
        <v>89</v>
      </c>
      <c r="G13" s="125" t="s">
        <v>88</v>
      </c>
      <c r="H13" s="170" t="s">
        <v>89</v>
      </c>
      <c r="J13" s="169"/>
      <c r="K13" s="125" t="s">
        <v>88</v>
      </c>
      <c r="L13" s="125" t="s">
        <v>89</v>
      </c>
      <c r="M13" s="125" t="s">
        <v>88</v>
      </c>
      <c r="N13" s="170" t="s">
        <v>89</v>
      </c>
      <c r="P13" s="169"/>
      <c r="Q13" s="125" t="s">
        <v>88</v>
      </c>
      <c r="R13" s="125" t="s">
        <v>89</v>
      </c>
      <c r="S13" s="125" t="s">
        <v>88</v>
      </c>
      <c r="T13" s="170" t="s">
        <v>89</v>
      </c>
      <c r="V13" s="169"/>
      <c r="W13" s="125" t="s">
        <v>88</v>
      </c>
      <c r="X13" s="125" t="s">
        <v>89</v>
      </c>
      <c r="Y13" s="125" t="s">
        <v>88</v>
      </c>
      <c r="Z13" s="170" t="s">
        <v>89</v>
      </c>
      <c r="AB13" s="169"/>
      <c r="AC13" s="125" t="s">
        <v>88</v>
      </c>
      <c r="AD13" s="125" t="s">
        <v>89</v>
      </c>
      <c r="AE13" s="125" t="s">
        <v>88</v>
      </c>
      <c r="AF13" s="170" t="s">
        <v>89</v>
      </c>
      <c r="AH13" s="169"/>
      <c r="AI13" s="125" t="s">
        <v>88</v>
      </c>
      <c r="AJ13" s="125" t="s">
        <v>89</v>
      </c>
      <c r="AK13" s="125" t="s">
        <v>88</v>
      </c>
      <c r="AL13" s="170" t="s">
        <v>89</v>
      </c>
      <c r="AN13" s="169"/>
      <c r="AO13" s="125" t="s">
        <v>88</v>
      </c>
      <c r="AP13" s="125" t="s">
        <v>89</v>
      </c>
      <c r="AQ13" s="125" t="s">
        <v>88</v>
      </c>
      <c r="AR13" s="170" t="s">
        <v>89</v>
      </c>
      <c r="AT13" s="169"/>
      <c r="AU13" s="125" t="s">
        <v>88</v>
      </c>
      <c r="AV13" s="125" t="s">
        <v>89</v>
      </c>
      <c r="AW13" s="125" t="s">
        <v>88</v>
      </c>
      <c r="AX13" s="170" t="s">
        <v>89</v>
      </c>
      <c r="AZ13" s="169"/>
      <c r="BA13" s="125" t="s">
        <v>88</v>
      </c>
      <c r="BB13" s="125" t="s">
        <v>89</v>
      </c>
      <c r="BC13" s="125" t="s">
        <v>88</v>
      </c>
      <c r="BD13" s="170" t="s">
        <v>89</v>
      </c>
      <c r="BF13" s="169"/>
      <c r="BG13" s="125" t="s">
        <v>88</v>
      </c>
      <c r="BH13" s="125" t="s">
        <v>89</v>
      </c>
      <c r="BI13" s="125" t="s">
        <v>88</v>
      </c>
      <c r="BJ13" s="170" t="s">
        <v>89</v>
      </c>
      <c r="BL13" s="169"/>
      <c r="BM13" s="125" t="s">
        <v>88</v>
      </c>
      <c r="BN13" s="125" t="s">
        <v>89</v>
      </c>
      <c r="BO13" s="125" t="s">
        <v>88</v>
      </c>
      <c r="BP13" s="170" t="s">
        <v>89</v>
      </c>
      <c r="BR13" s="169"/>
      <c r="BS13" s="125" t="s">
        <v>88</v>
      </c>
      <c r="BT13" s="125" t="s">
        <v>89</v>
      </c>
      <c r="BU13" s="125" t="s">
        <v>88</v>
      </c>
      <c r="BV13" s="170" t="s">
        <v>89</v>
      </c>
      <c r="BX13" s="169"/>
      <c r="BY13" s="125" t="s">
        <v>88</v>
      </c>
      <c r="BZ13" s="125" t="s">
        <v>89</v>
      </c>
      <c r="CA13" s="125" t="s">
        <v>88</v>
      </c>
      <c r="CB13" s="170" t="s">
        <v>89</v>
      </c>
      <c r="CD13" s="169"/>
      <c r="CE13" s="125" t="s">
        <v>88</v>
      </c>
      <c r="CF13" s="125" t="s">
        <v>89</v>
      </c>
      <c r="CG13" s="125" t="s">
        <v>88</v>
      </c>
      <c r="CH13" s="170" t="s">
        <v>89</v>
      </c>
      <c r="CJ13" s="169"/>
      <c r="CK13" s="125" t="s">
        <v>88</v>
      </c>
      <c r="CL13" s="125" t="s">
        <v>89</v>
      </c>
      <c r="CM13" s="125" t="s">
        <v>88</v>
      </c>
      <c r="CN13" s="170" t="s">
        <v>89</v>
      </c>
      <c r="CP13" s="169"/>
      <c r="CQ13" s="125" t="s">
        <v>88</v>
      </c>
      <c r="CR13" s="125" t="s">
        <v>89</v>
      </c>
      <c r="CS13" s="125" t="s">
        <v>88</v>
      </c>
      <c r="CT13" s="170" t="s">
        <v>89</v>
      </c>
      <c r="CV13" s="169"/>
      <c r="CW13" s="125" t="s">
        <v>88</v>
      </c>
      <c r="CX13" s="125" t="s">
        <v>89</v>
      </c>
      <c r="CY13" s="125" t="s">
        <v>88</v>
      </c>
      <c r="CZ13" s="170" t="s">
        <v>89</v>
      </c>
      <c r="DB13" s="169"/>
      <c r="DC13" s="125" t="s">
        <v>88</v>
      </c>
      <c r="DD13" s="125" t="s">
        <v>89</v>
      </c>
      <c r="DE13" s="125" t="s">
        <v>88</v>
      </c>
      <c r="DF13" s="170" t="s">
        <v>89</v>
      </c>
      <c r="DH13" s="169"/>
      <c r="DI13" s="125" t="s">
        <v>88</v>
      </c>
      <c r="DJ13" s="125" t="s">
        <v>89</v>
      </c>
      <c r="DK13" s="125" t="s">
        <v>88</v>
      </c>
      <c r="DL13" s="170" t="s">
        <v>89</v>
      </c>
      <c r="DN13" s="169"/>
      <c r="DO13" s="125" t="s">
        <v>88</v>
      </c>
      <c r="DP13" s="125" t="s">
        <v>89</v>
      </c>
      <c r="DQ13" s="125" t="s">
        <v>88</v>
      </c>
      <c r="DR13" s="170" t="s">
        <v>89</v>
      </c>
      <c r="DT13" s="169"/>
      <c r="DU13" s="125" t="s">
        <v>88</v>
      </c>
      <c r="DV13" s="125" t="s">
        <v>89</v>
      </c>
      <c r="DW13" s="125" t="s">
        <v>88</v>
      </c>
      <c r="DX13" s="170" t="s">
        <v>89</v>
      </c>
      <c r="DZ13" s="169"/>
      <c r="EA13" s="125" t="s">
        <v>88</v>
      </c>
      <c r="EB13" s="125" t="s">
        <v>89</v>
      </c>
      <c r="EC13" s="125" t="s">
        <v>88</v>
      </c>
      <c r="ED13" s="170" t="s">
        <v>89</v>
      </c>
    </row>
    <row r="14" spans="2:134" ht="20.25" customHeight="1" thickBot="1" x14ac:dyDescent="0.4">
      <c r="B14" s="226" t="s">
        <v>55</v>
      </c>
      <c r="C14" s="167" t="s">
        <v>56</v>
      </c>
      <c r="D14" s="171" t="s">
        <v>56</v>
      </c>
      <c r="E14" s="131">
        <v>121.76266805107679</v>
      </c>
      <c r="F14" s="131">
        <v>150.6</v>
      </c>
      <c r="G14" s="131">
        <v>306.24902380031091</v>
      </c>
      <c r="H14" s="172">
        <v>402.51</v>
      </c>
      <c r="I14" s="242"/>
      <c r="J14" s="171" t="s">
        <v>56</v>
      </c>
      <c r="K14" s="131">
        <v>121.76266805107679</v>
      </c>
      <c r="L14" s="131">
        <v>150.6</v>
      </c>
      <c r="M14" s="131">
        <v>306.24902380031091</v>
      </c>
      <c r="N14" s="172">
        <v>402.51</v>
      </c>
      <c r="P14" s="171" t="s">
        <v>56</v>
      </c>
      <c r="Q14" s="131">
        <v>121.76266805107679</v>
      </c>
      <c r="R14" s="131">
        <v>150.6</v>
      </c>
      <c r="S14" s="131">
        <v>306.24902380031091</v>
      </c>
      <c r="T14" s="172">
        <v>402.51</v>
      </c>
      <c r="V14" s="171" t="s">
        <v>56</v>
      </c>
      <c r="W14" s="131">
        <v>121.76266805107679</v>
      </c>
      <c r="X14" s="131">
        <v>150.6</v>
      </c>
      <c r="Y14" s="131">
        <v>306.24902380031091</v>
      </c>
      <c r="Z14" s="172">
        <v>402.51</v>
      </c>
      <c r="AB14" s="171" t="s">
        <v>56</v>
      </c>
      <c r="AC14" s="131">
        <v>121.76266805107679</v>
      </c>
      <c r="AD14" s="131">
        <v>150.6</v>
      </c>
      <c r="AE14" s="131">
        <v>306.24902380031091</v>
      </c>
      <c r="AF14" s="172">
        <v>402.51</v>
      </c>
      <c r="AH14" s="171" t="s">
        <v>56</v>
      </c>
      <c r="AI14" s="131">
        <v>121.76266805107679</v>
      </c>
      <c r="AJ14" s="131">
        <v>150.6</v>
      </c>
      <c r="AK14" s="131">
        <v>306.24902380031091</v>
      </c>
      <c r="AL14" s="172">
        <v>402.51</v>
      </c>
      <c r="AN14" s="171" t="s">
        <v>56</v>
      </c>
      <c r="AO14" s="131">
        <v>121.76266805107679</v>
      </c>
      <c r="AP14" s="131">
        <v>150.6</v>
      </c>
      <c r="AQ14" s="131">
        <v>306.24902380031091</v>
      </c>
      <c r="AR14" s="172">
        <v>402.51</v>
      </c>
      <c r="AT14" s="171" t="s">
        <v>56</v>
      </c>
      <c r="AU14" s="131">
        <v>121.76266805107679</v>
      </c>
      <c r="AV14" s="131">
        <v>150.6</v>
      </c>
      <c r="AW14" s="131">
        <v>306.24902380031091</v>
      </c>
      <c r="AX14" s="172">
        <v>402.51</v>
      </c>
      <c r="AZ14" s="171" t="s">
        <v>56</v>
      </c>
      <c r="BA14" s="131">
        <v>121.76266805107679</v>
      </c>
      <c r="BB14" s="131">
        <v>150.6</v>
      </c>
      <c r="BC14" s="131">
        <v>306.24902380031091</v>
      </c>
      <c r="BD14" s="172">
        <v>402.51</v>
      </c>
      <c r="BF14" s="171" t="s">
        <v>56</v>
      </c>
      <c r="BG14" s="131">
        <v>121.76266805107679</v>
      </c>
      <c r="BH14" s="131">
        <v>150.6</v>
      </c>
      <c r="BI14" s="131">
        <v>306.24902380031091</v>
      </c>
      <c r="BJ14" s="172">
        <v>402.51</v>
      </c>
      <c r="BL14" s="171" t="s">
        <v>56</v>
      </c>
      <c r="BM14" s="131">
        <v>113.88000000000001</v>
      </c>
      <c r="BN14" s="131">
        <v>139.24</v>
      </c>
      <c r="BO14" s="131">
        <v>297.96000000000004</v>
      </c>
      <c r="BP14" s="172">
        <v>382.26</v>
      </c>
      <c r="BR14" s="171" t="s">
        <v>56</v>
      </c>
      <c r="BS14" s="131">
        <v>113.88000000000001</v>
      </c>
      <c r="BT14" s="131">
        <v>139.24</v>
      </c>
      <c r="BU14" s="131">
        <v>297.96000000000004</v>
      </c>
      <c r="BV14" s="172">
        <v>382.26</v>
      </c>
      <c r="BX14" s="171" t="s">
        <v>56</v>
      </c>
      <c r="BY14" s="131">
        <v>113.88000000000001</v>
      </c>
      <c r="BZ14" s="131">
        <v>139.24</v>
      </c>
      <c r="CA14" s="131">
        <v>297.96000000000004</v>
      </c>
      <c r="CB14" s="172">
        <v>382.26</v>
      </c>
      <c r="CD14" s="171" t="s">
        <v>56</v>
      </c>
      <c r="CE14" s="131">
        <v>113.88000000000001</v>
      </c>
      <c r="CF14" s="131">
        <v>139.24</v>
      </c>
      <c r="CG14" s="131">
        <v>297.96000000000004</v>
      </c>
      <c r="CH14" s="172">
        <v>382.26</v>
      </c>
      <c r="CJ14" s="171" t="s">
        <v>56</v>
      </c>
      <c r="CK14" s="131">
        <v>113.88000000000001</v>
      </c>
      <c r="CL14" s="131">
        <v>139.24</v>
      </c>
      <c r="CM14" s="131">
        <v>297.96000000000004</v>
      </c>
      <c r="CN14" s="172">
        <v>382.26</v>
      </c>
      <c r="CP14" s="171" t="s">
        <v>56</v>
      </c>
      <c r="CQ14" s="131">
        <v>113.88000000000001</v>
      </c>
      <c r="CR14" s="131">
        <v>139.24</v>
      </c>
      <c r="CS14" s="131">
        <v>297.96000000000004</v>
      </c>
      <c r="CT14" s="172">
        <v>382.26</v>
      </c>
      <c r="CV14" s="171" t="s">
        <v>56</v>
      </c>
      <c r="CW14" s="131">
        <v>113.88000000000001</v>
      </c>
      <c r="CX14" s="131">
        <v>139.24</v>
      </c>
      <c r="CY14" s="131">
        <v>297.96000000000004</v>
      </c>
      <c r="CZ14" s="172">
        <v>382.26</v>
      </c>
      <c r="DB14" s="171" t="s">
        <v>56</v>
      </c>
      <c r="DC14" s="131">
        <v>113.88000000000001</v>
      </c>
      <c r="DD14" s="131">
        <v>139.24</v>
      </c>
      <c r="DE14" s="131">
        <v>297.96000000000004</v>
      </c>
      <c r="DF14" s="172">
        <v>382.26</v>
      </c>
      <c r="DH14" s="171" t="s">
        <v>56</v>
      </c>
      <c r="DI14" s="131">
        <v>113.88000000000001</v>
      </c>
      <c r="DJ14" s="131">
        <v>139.24</v>
      </c>
      <c r="DK14" s="131">
        <v>297.96000000000004</v>
      </c>
      <c r="DL14" s="172">
        <v>382.26</v>
      </c>
      <c r="DN14" s="171" t="s">
        <v>56</v>
      </c>
      <c r="DO14" s="131">
        <v>113.88000000000001</v>
      </c>
      <c r="DP14" s="131">
        <v>139.24</v>
      </c>
      <c r="DQ14" s="131">
        <v>297.96000000000004</v>
      </c>
      <c r="DR14" s="172">
        <v>382.26</v>
      </c>
      <c r="DT14" s="171" t="s">
        <v>56</v>
      </c>
      <c r="DU14" s="131">
        <v>113.88000000000001</v>
      </c>
      <c r="DV14" s="131">
        <v>139.24</v>
      </c>
      <c r="DW14" s="131">
        <v>297.96000000000004</v>
      </c>
      <c r="DX14" s="172">
        <v>382.26</v>
      </c>
      <c r="DZ14" s="171" t="s">
        <v>56</v>
      </c>
      <c r="EA14" s="131">
        <v>113.88000000000001</v>
      </c>
      <c r="EB14" s="131">
        <v>139.24</v>
      </c>
      <c r="EC14" s="131">
        <v>297.96000000000004</v>
      </c>
      <c r="ED14" s="172">
        <v>382.26</v>
      </c>
    </row>
    <row r="15" spans="2:134" ht="20.25" customHeight="1" thickBot="1" x14ac:dyDescent="0.4">
      <c r="B15" s="226"/>
      <c r="C15" s="168" t="s">
        <v>41</v>
      </c>
      <c r="D15" s="173" t="s">
        <v>90</v>
      </c>
      <c r="E15" s="133">
        <v>0.18429000000000001</v>
      </c>
      <c r="F15" s="133">
        <v>0.24174999999999999</v>
      </c>
      <c r="G15" s="133">
        <v>0.10412</v>
      </c>
      <c r="H15" s="174">
        <v>0.14552999999999999</v>
      </c>
      <c r="I15" s="242"/>
      <c r="J15" s="173" t="s">
        <v>90</v>
      </c>
      <c r="K15" s="133">
        <v>0.18242</v>
      </c>
      <c r="L15" s="133">
        <v>0.23949000000000001</v>
      </c>
      <c r="M15" s="133">
        <v>0.10258</v>
      </c>
      <c r="N15" s="174">
        <v>0.14368</v>
      </c>
      <c r="P15" s="173" t="s">
        <v>90</v>
      </c>
      <c r="Q15" s="133">
        <v>0.18021000000000001</v>
      </c>
      <c r="R15" s="133">
        <v>0.23683999999999999</v>
      </c>
      <c r="S15" s="133">
        <v>0.10037</v>
      </c>
      <c r="T15" s="174">
        <v>0.14102999999999999</v>
      </c>
      <c r="V15" s="173" t="s">
        <v>90</v>
      </c>
      <c r="W15" s="133">
        <v>0.17993999999999999</v>
      </c>
      <c r="X15" s="133">
        <v>0.23652999999999999</v>
      </c>
      <c r="Y15" s="133">
        <v>0.10009999999999999</v>
      </c>
      <c r="Z15" s="174">
        <v>0.14072000000000001</v>
      </c>
      <c r="AB15" s="173" t="s">
        <v>90</v>
      </c>
      <c r="AC15" s="133">
        <v>0.17566000000000001</v>
      </c>
      <c r="AD15" s="133">
        <v>0.23044000000000001</v>
      </c>
      <c r="AE15" s="133">
        <v>9.5820000000000002E-2</v>
      </c>
      <c r="AF15" s="174">
        <v>0.13463</v>
      </c>
      <c r="AH15" s="173" t="s">
        <v>90</v>
      </c>
      <c r="AI15" s="133">
        <v>0.17313000000000001</v>
      </c>
      <c r="AJ15" s="133">
        <v>0.22739999999999999</v>
      </c>
      <c r="AK15" s="133">
        <v>9.3289999999999998E-2</v>
      </c>
      <c r="AL15" s="174">
        <v>0.13159000000000001</v>
      </c>
      <c r="AN15" s="173" t="s">
        <v>90</v>
      </c>
      <c r="AO15" s="133">
        <v>0.17421</v>
      </c>
      <c r="AP15" s="133">
        <v>0.22869</v>
      </c>
      <c r="AQ15" s="133">
        <v>9.4369999999999996E-2</v>
      </c>
      <c r="AR15" s="174">
        <v>0.13288</v>
      </c>
      <c r="AT15" s="173" t="s">
        <v>90</v>
      </c>
      <c r="AU15" s="133">
        <v>0.16838</v>
      </c>
      <c r="AV15" s="133">
        <v>0.22170000000000001</v>
      </c>
      <c r="AW15" s="133">
        <v>8.8539999999999994E-2</v>
      </c>
      <c r="AX15" s="174">
        <v>0.12589</v>
      </c>
      <c r="AZ15" s="173" t="s">
        <v>90</v>
      </c>
      <c r="BA15" s="133">
        <v>0.16947999999999999</v>
      </c>
      <c r="BB15" s="133">
        <v>0.22303000000000001</v>
      </c>
      <c r="BC15" s="133">
        <v>8.9639999999999997E-2</v>
      </c>
      <c r="BD15" s="174">
        <v>0.12722</v>
      </c>
      <c r="BF15" s="173" t="s">
        <v>90</v>
      </c>
      <c r="BG15" s="133">
        <v>0.16753000000000001</v>
      </c>
      <c r="BH15" s="133">
        <v>0.22067999999999999</v>
      </c>
      <c r="BI15" s="133">
        <v>8.7690000000000004E-2</v>
      </c>
      <c r="BJ15" s="174">
        <v>0.12486999999999999</v>
      </c>
      <c r="BL15" s="173" t="s">
        <v>90</v>
      </c>
      <c r="BM15" s="133">
        <v>0.15212999999999999</v>
      </c>
      <c r="BN15" s="133">
        <v>0.20219999999999999</v>
      </c>
      <c r="BO15" s="133">
        <v>7.6200000000000004E-2</v>
      </c>
      <c r="BP15" s="174">
        <v>0.11108</v>
      </c>
      <c r="BR15" s="173" t="s">
        <v>90</v>
      </c>
      <c r="BS15" s="133">
        <v>0.15046000000000001</v>
      </c>
      <c r="BT15" s="133">
        <v>0.20019999999999999</v>
      </c>
      <c r="BU15" s="133">
        <v>7.4539999999999995E-2</v>
      </c>
      <c r="BV15" s="174">
        <v>0.10909000000000001</v>
      </c>
      <c r="BX15" s="173" t="s">
        <v>90</v>
      </c>
      <c r="BY15" s="133">
        <v>0.14923</v>
      </c>
      <c r="BZ15" s="133">
        <v>0.19872000000000001</v>
      </c>
      <c r="CA15" s="133">
        <v>7.3300000000000004E-2</v>
      </c>
      <c r="CB15" s="174">
        <v>0.10761</v>
      </c>
      <c r="CD15" s="173" t="s">
        <v>90</v>
      </c>
      <c r="CE15" s="133">
        <v>0.15497</v>
      </c>
      <c r="CF15" s="133">
        <v>0.2056</v>
      </c>
      <c r="CG15" s="133">
        <v>7.7689999999999995E-2</v>
      </c>
      <c r="CH15" s="174">
        <v>0.11287</v>
      </c>
      <c r="CJ15" s="173" t="s">
        <v>90</v>
      </c>
      <c r="CK15" s="133">
        <v>0.15962999999999999</v>
      </c>
      <c r="CL15" s="133">
        <v>0.2112</v>
      </c>
      <c r="CM15" s="133">
        <v>8.2350000000000007E-2</v>
      </c>
      <c r="CN15" s="174">
        <v>0.11847000000000001</v>
      </c>
      <c r="CP15" s="173" t="s">
        <v>90</v>
      </c>
      <c r="CQ15" s="133">
        <v>0.16879</v>
      </c>
      <c r="CR15" s="133">
        <v>0.22219</v>
      </c>
      <c r="CS15" s="133">
        <v>9.1509999999999994E-2</v>
      </c>
      <c r="CT15" s="174">
        <v>0.12945999999999999</v>
      </c>
      <c r="CV15" s="173" t="s">
        <v>90</v>
      </c>
      <c r="CW15" s="133">
        <v>0.17224999999999999</v>
      </c>
      <c r="CX15" s="133">
        <v>0.21675</v>
      </c>
      <c r="CY15" s="133">
        <v>9.4979999999999995E-2</v>
      </c>
      <c r="CZ15" s="174">
        <v>0.12402000000000001</v>
      </c>
      <c r="DB15" s="173" t="s">
        <v>90</v>
      </c>
      <c r="DC15" s="133">
        <v>0.16707</v>
      </c>
      <c r="DD15" s="133">
        <v>0.21052999999999999</v>
      </c>
      <c r="DE15" s="133">
        <v>8.9789999999999995E-2</v>
      </c>
      <c r="DF15" s="174">
        <v>0.1178</v>
      </c>
      <c r="DH15" s="173" t="s">
        <v>90</v>
      </c>
      <c r="DI15" s="133">
        <v>0.16324</v>
      </c>
      <c r="DJ15" s="133">
        <v>0.20593</v>
      </c>
      <c r="DK15" s="133">
        <v>8.5959999999999995E-2</v>
      </c>
      <c r="DL15" s="174">
        <v>0.1132</v>
      </c>
      <c r="DN15" s="173" t="s">
        <v>90</v>
      </c>
      <c r="DO15" s="133">
        <v>0.15401999999999999</v>
      </c>
      <c r="DP15" s="133">
        <v>0.19486999999999999</v>
      </c>
      <c r="DQ15" s="133">
        <v>7.6749999999999999E-2</v>
      </c>
      <c r="DR15" s="174">
        <v>0.10213999999999999</v>
      </c>
      <c r="DT15" s="173" t="s">
        <v>90</v>
      </c>
      <c r="DU15" s="133">
        <v>0.15559000000000001</v>
      </c>
      <c r="DV15" s="133">
        <v>0.19675000000000001</v>
      </c>
      <c r="DW15" s="133">
        <v>7.8320000000000001E-2</v>
      </c>
      <c r="DX15" s="174">
        <v>0.10402</v>
      </c>
      <c r="DZ15" s="173" t="s">
        <v>90</v>
      </c>
      <c r="EA15" s="133">
        <v>0.15382999999999999</v>
      </c>
      <c r="EB15" s="133">
        <v>0.19464000000000001</v>
      </c>
      <c r="EC15" s="133">
        <v>7.6550000000000007E-2</v>
      </c>
      <c r="ED15" s="174">
        <v>0.10191</v>
      </c>
    </row>
    <row r="16" spans="2:134" ht="20.25" customHeight="1" thickBot="1" x14ac:dyDescent="0.4">
      <c r="B16" s="139"/>
      <c r="D16" s="175"/>
      <c r="E16" s="242"/>
      <c r="F16" s="242"/>
      <c r="G16" s="242"/>
      <c r="H16" s="176"/>
      <c r="J16" s="175"/>
      <c r="N16" s="176"/>
      <c r="P16" s="175"/>
      <c r="T16" s="176"/>
      <c r="V16" s="175"/>
      <c r="Z16" s="176"/>
      <c r="AB16" s="175"/>
      <c r="AF16" s="176"/>
      <c r="AH16" s="175"/>
      <c r="AL16" s="176"/>
      <c r="AN16" s="175"/>
      <c r="AR16" s="176"/>
      <c r="AT16" s="175"/>
      <c r="AX16" s="176"/>
      <c r="AZ16" s="175"/>
      <c r="BD16" s="176"/>
      <c r="BF16" s="175"/>
      <c r="BJ16" s="176"/>
      <c r="BL16" s="175"/>
      <c r="BP16" s="176"/>
      <c r="BR16" s="175"/>
      <c r="BV16" s="176"/>
      <c r="BX16" s="175"/>
      <c r="CB16" s="176"/>
      <c r="CD16" s="175"/>
      <c r="CH16" s="176"/>
      <c r="CJ16" s="175"/>
      <c r="CN16" s="176"/>
      <c r="CP16" s="175"/>
      <c r="CT16" s="176"/>
      <c r="CV16" s="175"/>
      <c r="CZ16" s="176"/>
      <c r="DB16" s="175"/>
      <c r="DF16" s="176"/>
      <c r="DH16" s="175"/>
      <c r="DL16" s="176"/>
      <c r="DN16" s="175"/>
      <c r="DR16" s="176"/>
      <c r="DT16" s="175"/>
      <c r="DX16" s="176"/>
      <c r="DZ16" s="175"/>
      <c r="ED16" s="176"/>
    </row>
    <row r="17" spans="2:134" ht="20.25" customHeight="1" thickBot="1" x14ac:dyDescent="0.4">
      <c r="B17" s="139"/>
      <c r="D17" s="177"/>
      <c r="E17" s="227" t="s">
        <v>20</v>
      </c>
      <c r="F17" s="227"/>
      <c r="G17" s="227" t="s">
        <v>17</v>
      </c>
      <c r="H17" s="231"/>
      <c r="J17" s="177"/>
      <c r="K17" s="227" t="s">
        <v>20</v>
      </c>
      <c r="L17" s="227"/>
      <c r="M17" s="227" t="s">
        <v>17</v>
      </c>
      <c r="N17" s="231"/>
      <c r="P17" s="177"/>
      <c r="Q17" s="227" t="s">
        <v>20</v>
      </c>
      <c r="R17" s="227"/>
      <c r="S17" s="227" t="s">
        <v>17</v>
      </c>
      <c r="T17" s="231"/>
      <c r="V17" s="177"/>
      <c r="W17" s="227" t="s">
        <v>20</v>
      </c>
      <c r="X17" s="227"/>
      <c r="Y17" s="227" t="s">
        <v>17</v>
      </c>
      <c r="Z17" s="231"/>
      <c r="AB17" s="177"/>
      <c r="AC17" s="227" t="s">
        <v>20</v>
      </c>
      <c r="AD17" s="227"/>
      <c r="AE17" s="227" t="s">
        <v>17</v>
      </c>
      <c r="AF17" s="231"/>
      <c r="AH17" s="177"/>
      <c r="AI17" s="227" t="s">
        <v>20</v>
      </c>
      <c r="AJ17" s="227"/>
      <c r="AK17" s="227" t="s">
        <v>17</v>
      </c>
      <c r="AL17" s="231"/>
      <c r="AN17" s="177"/>
      <c r="AO17" s="227" t="s">
        <v>20</v>
      </c>
      <c r="AP17" s="227"/>
      <c r="AQ17" s="227" t="s">
        <v>17</v>
      </c>
      <c r="AR17" s="231"/>
      <c r="AT17" s="177"/>
      <c r="AU17" s="227" t="s">
        <v>20</v>
      </c>
      <c r="AV17" s="227"/>
      <c r="AW17" s="227" t="s">
        <v>17</v>
      </c>
      <c r="AX17" s="231"/>
      <c r="AZ17" s="177"/>
      <c r="BA17" s="227" t="s">
        <v>20</v>
      </c>
      <c r="BB17" s="227"/>
      <c r="BC17" s="227" t="s">
        <v>17</v>
      </c>
      <c r="BD17" s="231"/>
      <c r="BF17" s="177"/>
      <c r="BG17" s="227" t="s">
        <v>20</v>
      </c>
      <c r="BH17" s="227"/>
      <c r="BI17" s="227" t="s">
        <v>17</v>
      </c>
      <c r="BJ17" s="231"/>
      <c r="BL17" s="177"/>
      <c r="BM17" s="227" t="s">
        <v>20</v>
      </c>
      <c r="BN17" s="227"/>
      <c r="BO17" s="227" t="s">
        <v>17</v>
      </c>
      <c r="BP17" s="231"/>
      <c r="BR17" s="177"/>
      <c r="BS17" s="227" t="s">
        <v>20</v>
      </c>
      <c r="BT17" s="227"/>
      <c r="BU17" s="227" t="s">
        <v>17</v>
      </c>
      <c r="BV17" s="231"/>
      <c r="BX17" s="177"/>
      <c r="BY17" s="227" t="s">
        <v>20</v>
      </c>
      <c r="BZ17" s="227"/>
      <c r="CA17" s="227" t="s">
        <v>17</v>
      </c>
      <c r="CB17" s="231"/>
      <c r="CD17" s="177"/>
      <c r="CE17" s="227" t="s">
        <v>20</v>
      </c>
      <c r="CF17" s="227"/>
      <c r="CG17" s="227" t="s">
        <v>17</v>
      </c>
      <c r="CH17" s="231"/>
      <c r="CJ17" s="177"/>
      <c r="CK17" s="227" t="s">
        <v>20</v>
      </c>
      <c r="CL17" s="227"/>
      <c r="CM17" s="227" t="s">
        <v>17</v>
      </c>
      <c r="CN17" s="231"/>
      <c r="CP17" s="177"/>
      <c r="CQ17" s="227" t="s">
        <v>20</v>
      </c>
      <c r="CR17" s="227"/>
      <c r="CS17" s="227" t="s">
        <v>17</v>
      </c>
      <c r="CT17" s="231"/>
      <c r="CV17" s="177"/>
      <c r="CW17" s="227" t="s">
        <v>20</v>
      </c>
      <c r="CX17" s="227"/>
      <c r="CY17" s="227" t="s">
        <v>17</v>
      </c>
      <c r="CZ17" s="231"/>
      <c r="DB17" s="177"/>
      <c r="DC17" s="227" t="s">
        <v>20</v>
      </c>
      <c r="DD17" s="227"/>
      <c r="DE17" s="227" t="s">
        <v>17</v>
      </c>
      <c r="DF17" s="231"/>
      <c r="DH17" s="177"/>
      <c r="DI17" s="227" t="s">
        <v>20</v>
      </c>
      <c r="DJ17" s="227"/>
      <c r="DK17" s="227" t="s">
        <v>17</v>
      </c>
      <c r="DL17" s="231"/>
      <c r="DN17" s="177"/>
      <c r="DO17" s="227" t="s">
        <v>20</v>
      </c>
      <c r="DP17" s="227"/>
      <c r="DQ17" s="227" t="s">
        <v>17</v>
      </c>
      <c r="DR17" s="231"/>
      <c r="DT17" s="177"/>
      <c r="DU17" s="227" t="s">
        <v>20</v>
      </c>
      <c r="DV17" s="227"/>
      <c r="DW17" s="227" t="s">
        <v>17</v>
      </c>
      <c r="DX17" s="231"/>
      <c r="DZ17" s="177"/>
      <c r="EA17" s="227" t="s">
        <v>20</v>
      </c>
      <c r="EB17" s="227"/>
      <c r="EC17" s="227" t="s">
        <v>17</v>
      </c>
      <c r="ED17" s="231"/>
    </row>
    <row r="18" spans="2:134" ht="20.25" customHeight="1" thickBot="1" x14ac:dyDescent="0.4">
      <c r="B18" s="139"/>
      <c r="D18" s="169"/>
      <c r="E18" s="125" t="s">
        <v>88</v>
      </c>
      <c r="F18" s="125" t="s">
        <v>89</v>
      </c>
      <c r="G18" s="125" t="s">
        <v>88</v>
      </c>
      <c r="H18" s="170" t="s">
        <v>89</v>
      </c>
      <c r="J18" s="169"/>
      <c r="K18" s="125" t="s">
        <v>88</v>
      </c>
      <c r="L18" s="125" t="s">
        <v>89</v>
      </c>
      <c r="M18" s="125" t="s">
        <v>88</v>
      </c>
      <c r="N18" s="170" t="s">
        <v>89</v>
      </c>
      <c r="P18" s="169"/>
      <c r="Q18" s="125" t="s">
        <v>88</v>
      </c>
      <c r="R18" s="125" t="s">
        <v>89</v>
      </c>
      <c r="S18" s="125" t="s">
        <v>88</v>
      </c>
      <c r="T18" s="170" t="s">
        <v>89</v>
      </c>
      <c r="V18" s="169"/>
      <c r="W18" s="125" t="s">
        <v>88</v>
      </c>
      <c r="X18" s="125" t="s">
        <v>89</v>
      </c>
      <c r="Y18" s="125" t="s">
        <v>88</v>
      </c>
      <c r="Z18" s="170" t="s">
        <v>89</v>
      </c>
      <c r="AB18" s="169"/>
      <c r="AC18" s="125" t="s">
        <v>88</v>
      </c>
      <c r="AD18" s="125" t="s">
        <v>89</v>
      </c>
      <c r="AE18" s="125" t="s">
        <v>88</v>
      </c>
      <c r="AF18" s="170" t="s">
        <v>89</v>
      </c>
      <c r="AH18" s="169"/>
      <c r="AI18" s="125" t="s">
        <v>88</v>
      </c>
      <c r="AJ18" s="125" t="s">
        <v>89</v>
      </c>
      <c r="AK18" s="125" t="s">
        <v>88</v>
      </c>
      <c r="AL18" s="170" t="s">
        <v>89</v>
      </c>
      <c r="AN18" s="169"/>
      <c r="AO18" s="125" t="s">
        <v>88</v>
      </c>
      <c r="AP18" s="125" t="s">
        <v>89</v>
      </c>
      <c r="AQ18" s="125" t="s">
        <v>88</v>
      </c>
      <c r="AR18" s="170" t="s">
        <v>89</v>
      </c>
      <c r="AT18" s="169"/>
      <c r="AU18" s="125" t="s">
        <v>88</v>
      </c>
      <c r="AV18" s="125" t="s">
        <v>89</v>
      </c>
      <c r="AW18" s="125" t="s">
        <v>88</v>
      </c>
      <c r="AX18" s="170" t="s">
        <v>89</v>
      </c>
      <c r="AZ18" s="169"/>
      <c r="BA18" s="125" t="s">
        <v>88</v>
      </c>
      <c r="BB18" s="125" t="s">
        <v>89</v>
      </c>
      <c r="BC18" s="125" t="s">
        <v>88</v>
      </c>
      <c r="BD18" s="170" t="s">
        <v>89</v>
      </c>
      <c r="BF18" s="169"/>
      <c r="BG18" s="125" t="s">
        <v>88</v>
      </c>
      <c r="BH18" s="125" t="s">
        <v>89</v>
      </c>
      <c r="BI18" s="125" t="s">
        <v>88</v>
      </c>
      <c r="BJ18" s="170" t="s">
        <v>89</v>
      </c>
      <c r="BL18" s="169"/>
      <c r="BM18" s="125" t="s">
        <v>88</v>
      </c>
      <c r="BN18" s="125" t="s">
        <v>89</v>
      </c>
      <c r="BO18" s="125" t="s">
        <v>88</v>
      </c>
      <c r="BP18" s="170" t="s">
        <v>89</v>
      </c>
      <c r="BR18" s="169"/>
      <c r="BS18" s="125" t="s">
        <v>88</v>
      </c>
      <c r="BT18" s="125" t="s">
        <v>89</v>
      </c>
      <c r="BU18" s="125" t="s">
        <v>88</v>
      </c>
      <c r="BV18" s="170" t="s">
        <v>89</v>
      </c>
      <c r="BX18" s="169"/>
      <c r="BY18" s="125" t="s">
        <v>88</v>
      </c>
      <c r="BZ18" s="125" t="s">
        <v>89</v>
      </c>
      <c r="CA18" s="125" t="s">
        <v>88</v>
      </c>
      <c r="CB18" s="170" t="s">
        <v>89</v>
      </c>
      <c r="CD18" s="169"/>
      <c r="CE18" s="125" t="s">
        <v>88</v>
      </c>
      <c r="CF18" s="125" t="s">
        <v>89</v>
      </c>
      <c r="CG18" s="125" t="s">
        <v>88</v>
      </c>
      <c r="CH18" s="170" t="s">
        <v>89</v>
      </c>
      <c r="CJ18" s="169"/>
      <c r="CK18" s="125" t="s">
        <v>88</v>
      </c>
      <c r="CL18" s="125" t="s">
        <v>89</v>
      </c>
      <c r="CM18" s="125" t="s">
        <v>88</v>
      </c>
      <c r="CN18" s="170" t="s">
        <v>89</v>
      </c>
      <c r="CP18" s="169"/>
      <c r="CQ18" s="125" t="s">
        <v>88</v>
      </c>
      <c r="CR18" s="125" t="s">
        <v>89</v>
      </c>
      <c r="CS18" s="125" t="s">
        <v>88</v>
      </c>
      <c r="CT18" s="170" t="s">
        <v>89</v>
      </c>
      <c r="CV18" s="169"/>
      <c r="CW18" s="125" t="s">
        <v>88</v>
      </c>
      <c r="CX18" s="125" t="s">
        <v>89</v>
      </c>
      <c r="CY18" s="125" t="s">
        <v>88</v>
      </c>
      <c r="CZ18" s="170" t="s">
        <v>89</v>
      </c>
      <c r="DB18" s="169"/>
      <c r="DC18" s="125" t="s">
        <v>88</v>
      </c>
      <c r="DD18" s="125" t="s">
        <v>89</v>
      </c>
      <c r="DE18" s="125" t="s">
        <v>88</v>
      </c>
      <c r="DF18" s="170" t="s">
        <v>89</v>
      </c>
      <c r="DH18" s="169"/>
      <c r="DI18" s="125" t="s">
        <v>88</v>
      </c>
      <c r="DJ18" s="125" t="s">
        <v>89</v>
      </c>
      <c r="DK18" s="125" t="s">
        <v>88</v>
      </c>
      <c r="DL18" s="170" t="s">
        <v>89</v>
      </c>
      <c r="DN18" s="169"/>
      <c r="DO18" s="125" t="s">
        <v>88</v>
      </c>
      <c r="DP18" s="125" t="s">
        <v>89</v>
      </c>
      <c r="DQ18" s="125" t="s">
        <v>88</v>
      </c>
      <c r="DR18" s="170" t="s">
        <v>89</v>
      </c>
      <c r="DT18" s="169"/>
      <c r="DU18" s="125" t="s">
        <v>88</v>
      </c>
      <c r="DV18" s="125" t="s">
        <v>89</v>
      </c>
      <c r="DW18" s="125" t="s">
        <v>88</v>
      </c>
      <c r="DX18" s="170" t="s">
        <v>89</v>
      </c>
      <c r="DZ18" s="169"/>
      <c r="EA18" s="125" t="s">
        <v>88</v>
      </c>
      <c r="EB18" s="125" t="s">
        <v>89</v>
      </c>
      <c r="EC18" s="125" t="s">
        <v>88</v>
      </c>
      <c r="ED18" s="170" t="s">
        <v>89</v>
      </c>
    </row>
    <row r="19" spans="2:134" ht="20.25" customHeight="1" thickBot="1" x14ac:dyDescent="0.4">
      <c r="B19" s="226" t="s">
        <v>33</v>
      </c>
      <c r="C19" s="167" t="s">
        <v>56</v>
      </c>
      <c r="D19" s="171" t="s">
        <v>56</v>
      </c>
      <c r="E19" s="131">
        <v>54.483343925463501</v>
      </c>
      <c r="F19" s="131">
        <v>70.569999999999993</v>
      </c>
      <c r="G19" s="131">
        <v>197.36345149050806</v>
      </c>
      <c r="H19" s="172">
        <v>252.28</v>
      </c>
      <c r="I19" s="242"/>
      <c r="J19" s="171" t="s">
        <v>56</v>
      </c>
      <c r="K19" s="131">
        <v>54.483343925463501</v>
      </c>
      <c r="L19" s="131">
        <v>70.569999999999993</v>
      </c>
      <c r="M19" s="131">
        <v>197.36345149050806</v>
      </c>
      <c r="N19" s="172">
        <v>252.28</v>
      </c>
      <c r="P19" s="171" t="s">
        <v>56</v>
      </c>
      <c r="Q19" s="131">
        <v>54.483343925463501</v>
      </c>
      <c r="R19" s="131">
        <v>70.569999999999993</v>
      </c>
      <c r="S19" s="131">
        <v>197.36345149050806</v>
      </c>
      <c r="T19" s="172">
        <v>252.28</v>
      </c>
      <c r="V19" s="171" t="s">
        <v>56</v>
      </c>
      <c r="W19" s="131">
        <v>54.483343925463501</v>
      </c>
      <c r="X19" s="131">
        <v>70.569999999999993</v>
      </c>
      <c r="Y19" s="131">
        <v>197.36345149050806</v>
      </c>
      <c r="Z19" s="172">
        <v>252.28</v>
      </c>
      <c r="AB19" s="171" t="s">
        <v>56</v>
      </c>
      <c r="AC19" s="131">
        <v>54.483343925463501</v>
      </c>
      <c r="AD19" s="131">
        <v>70.569999999999993</v>
      </c>
      <c r="AE19" s="131">
        <v>197.36345149050806</v>
      </c>
      <c r="AF19" s="172">
        <v>252.28</v>
      </c>
      <c r="AH19" s="171" t="s">
        <v>56</v>
      </c>
      <c r="AI19" s="131">
        <v>54.483343925463501</v>
      </c>
      <c r="AJ19" s="131">
        <v>70.569999999999993</v>
      </c>
      <c r="AK19" s="131">
        <v>197.36345149050806</v>
      </c>
      <c r="AL19" s="172">
        <v>252.28</v>
      </c>
      <c r="AN19" s="171" t="s">
        <v>56</v>
      </c>
      <c r="AO19" s="131">
        <v>54.483343925463501</v>
      </c>
      <c r="AP19" s="131">
        <v>70.569999999999993</v>
      </c>
      <c r="AQ19" s="131">
        <v>197.36345149050806</v>
      </c>
      <c r="AR19" s="172">
        <v>252.28</v>
      </c>
      <c r="AT19" s="171" t="s">
        <v>56</v>
      </c>
      <c r="AU19" s="131">
        <v>54.483343925463501</v>
      </c>
      <c r="AV19" s="131">
        <v>70.569999999999993</v>
      </c>
      <c r="AW19" s="131">
        <v>197.36345149050806</v>
      </c>
      <c r="AX19" s="172">
        <v>252.28</v>
      </c>
      <c r="AZ19" s="171" t="s">
        <v>56</v>
      </c>
      <c r="BA19" s="131">
        <v>54.483343925463501</v>
      </c>
      <c r="BB19" s="131">
        <v>70.569999999999993</v>
      </c>
      <c r="BC19" s="131">
        <v>197.36345149050806</v>
      </c>
      <c r="BD19" s="172">
        <v>252.28</v>
      </c>
      <c r="BF19" s="171" t="s">
        <v>56</v>
      </c>
      <c r="BG19" s="131">
        <v>54.483343925463501</v>
      </c>
      <c r="BH19" s="131">
        <v>70.569999999999993</v>
      </c>
      <c r="BI19" s="131">
        <v>197.36345149050806</v>
      </c>
      <c r="BJ19" s="172">
        <v>252.28</v>
      </c>
      <c r="BL19" s="171" t="s">
        <v>56</v>
      </c>
      <c r="BM19" s="131">
        <v>44.639999999999993</v>
      </c>
      <c r="BN19" s="131">
        <v>59.21</v>
      </c>
      <c r="BO19" s="131">
        <v>181.44</v>
      </c>
      <c r="BP19" s="172">
        <v>232.03</v>
      </c>
      <c r="BR19" s="171" t="s">
        <v>56</v>
      </c>
      <c r="BS19" s="131">
        <v>44.639999999999993</v>
      </c>
      <c r="BT19" s="131">
        <v>59.21</v>
      </c>
      <c r="BU19" s="131">
        <v>181.44</v>
      </c>
      <c r="BV19" s="172">
        <v>232.03</v>
      </c>
      <c r="BX19" s="171" t="s">
        <v>56</v>
      </c>
      <c r="BY19" s="131">
        <v>44.639999999999993</v>
      </c>
      <c r="BZ19" s="131">
        <v>59.21</v>
      </c>
      <c r="CA19" s="131">
        <v>181.44</v>
      </c>
      <c r="CB19" s="172">
        <v>232.03</v>
      </c>
      <c r="CD19" s="171" t="s">
        <v>56</v>
      </c>
      <c r="CE19" s="131">
        <v>44.639999999999993</v>
      </c>
      <c r="CF19" s="131">
        <v>59.21</v>
      </c>
      <c r="CG19" s="131">
        <v>181.44</v>
      </c>
      <c r="CH19" s="172">
        <v>232.03</v>
      </c>
      <c r="CJ19" s="171" t="s">
        <v>56</v>
      </c>
      <c r="CK19" s="131">
        <v>44.639999999999993</v>
      </c>
      <c r="CL19" s="131">
        <v>59.21</v>
      </c>
      <c r="CM19" s="131">
        <v>181.44</v>
      </c>
      <c r="CN19" s="172">
        <v>232.03</v>
      </c>
      <c r="CP19" s="171" t="s">
        <v>56</v>
      </c>
      <c r="CQ19" s="131">
        <v>44.639999999999993</v>
      </c>
      <c r="CR19" s="131">
        <v>59.21</v>
      </c>
      <c r="CS19" s="131">
        <v>181.44</v>
      </c>
      <c r="CT19" s="172">
        <v>232.03</v>
      </c>
      <c r="CV19" s="171" t="s">
        <v>56</v>
      </c>
      <c r="CW19" s="131">
        <v>44.639999999999993</v>
      </c>
      <c r="CX19" s="131">
        <v>59.21</v>
      </c>
      <c r="CY19" s="131">
        <v>181.44</v>
      </c>
      <c r="CZ19" s="172">
        <v>232.03</v>
      </c>
      <c r="DB19" s="171" t="s">
        <v>56</v>
      </c>
      <c r="DC19" s="131">
        <v>44.639999999999993</v>
      </c>
      <c r="DD19" s="131">
        <v>59.21</v>
      </c>
      <c r="DE19" s="131">
        <v>181.44</v>
      </c>
      <c r="DF19" s="172">
        <v>232.03</v>
      </c>
      <c r="DH19" s="171" t="s">
        <v>56</v>
      </c>
      <c r="DI19" s="131">
        <v>44.639999999999993</v>
      </c>
      <c r="DJ19" s="131">
        <v>59.21</v>
      </c>
      <c r="DK19" s="131">
        <v>181.44</v>
      </c>
      <c r="DL19" s="172">
        <v>232.03</v>
      </c>
      <c r="DN19" s="171" t="s">
        <v>56</v>
      </c>
      <c r="DO19" s="131">
        <v>44.639999999999993</v>
      </c>
      <c r="DP19" s="131">
        <v>59.21</v>
      </c>
      <c r="DQ19" s="131">
        <v>181.44</v>
      </c>
      <c r="DR19" s="172">
        <v>232.03</v>
      </c>
      <c r="DT19" s="171" t="s">
        <v>56</v>
      </c>
      <c r="DU19" s="131">
        <v>44.639999999999993</v>
      </c>
      <c r="DV19" s="131">
        <v>59.21</v>
      </c>
      <c r="DW19" s="131">
        <v>181.44</v>
      </c>
      <c r="DX19" s="172">
        <v>232.03</v>
      </c>
      <c r="DZ19" s="171" t="s">
        <v>56</v>
      </c>
      <c r="EA19" s="131">
        <v>44.639999999999993</v>
      </c>
      <c r="EB19" s="131">
        <v>59.21</v>
      </c>
      <c r="EC19" s="131">
        <v>181.44</v>
      </c>
      <c r="ED19" s="172">
        <v>232.03</v>
      </c>
    </row>
    <row r="20" spans="2:134" ht="20.25" customHeight="1" thickBot="1" x14ac:dyDescent="0.4">
      <c r="B20" s="226"/>
      <c r="C20" s="168" t="s">
        <v>41</v>
      </c>
      <c r="D20" s="173" t="s">
        <v>90</v>
      </c>
      <c r="E20" s="133">
        <v>0.17099</v>
      </c>
      <c r="F20" s="133">
        <v>0.22577</v>
      </c>
      <c r="G20" s="133">
        <v>8.9940000000000006E-2</v>
      </c>
      <c r="H20" s="174">
        <v>0.12852</v>
      </c>
      <c r="I20" s="242"/>
      <c r="J20" s="173" t="s">
        <v>90</v>
      </c>
      <c r="K20" s="133">
        <v>0.16868</v>
      </c>
      <c r="L20" s="133">
        <v>0.22301000000000001</v>
      </c>
      <c r="M20" s="133">
        <v>8.7480000000000002E-2</v>
      </c>
      <c r="N20" s="174">
        <v>0.12556999999999999</v>
      </c>
      <c r="P20" s="173" t="s">
        <v>90</v>
      </c>
      <c r="Q20" s="133">
        <v>0.16647999999999999</v>
      </c>
      <c r="R20" s="133">
        <v>0.22036</v>
      </c>
      <c r="S20" s="133">
        <v>8.5269999999999999E-2</v>
      </c>
      <c r="T20" s="174">
        <v>0.12292</v>
      </c>
      <c r="V20" s="173" t="s">
        <v>90</v>
      </c>
      <c r="W20" s="133">
        <v>0.16621</v>
      </c>
      <c r="X20" s="133">
        <v>0.22005</v>
      </c>
      <c r="Y20" s="133">
        <v>8.5010000000000002E-2</v>
      </c>
      <c r="Z20" s="174">
        <v>0.1226</v>
      </c>
      <c r="AB20" s="173" t="s">
        <v>90</v>
      </c>
      <c r="AC20" s="133">
        <v>0.16192999999999999</v>
      </c>
      <c r="AD20" s="133">
        <v>0.21396000000000001</v>
      </c>
      <c r="AE20" s="133">
        <v>8.0729999999999996E-2</v>
      </c>
      <c r="AF20" s="174">
        <v>0.11651</v>
      </c>
      <c r="AH20" s="173" t="s">
        <v>90</v>
      </c>
      <c r="AI20" s="133">
        <v>0.15939</v>
      </c>
      <c r="AJ20" s="133">
        <v>0.21092</v>
      </c>
      <c r="AK20" s="133">
        <v>7.8189999999999996E-2</v>
      </c>
      <c r="AL20" s="174">
        <v>0.11347</v>
      </c>
      <c r="AN20" s="173" t="s">
        <v>90</v>
      </c>
      <c r="AO20" s="133">
        <v>0.16047</v>
      </c>
      <c r="AP20" s="133">
        <v>0.21221000000000001</v>
      </c>
      <c r="AQ20" s="133">
        <v>7.9269999999999993E-2</v>
      </c>
      <c r="AR20" s="174">
        <v>0.11477</v>
      </c>
      <c r="AT20" s="173" t="s">
        <v>90</v>
      </c>
      <c r="AU20" s="133">
        <v>0.15465000000000001</v>
      </c>
      <c r="AV20" s="133">
        <v>0.20522000000000001</v>
      </c>
      <c r="AW20" s="133">
        <v>7.3440000000000005E-2</v>
      </c>
      <c r="AX20" s="174">
        <v>0.10778</v>
      </c>
      <c r="AZ20" s="173" t="s">
        <v>90</v>
      </c>
      <c r="BA20" s="133">
        <v>0.15575</v>
      </c>
      <c r="BB20" s="133">
        <v>0.20655000000000001</v>
      </c>
      <c r="BC20" s="133">
        <v>7.4550000000000005E-2</v>
      </c>
      <c r="BD20" s="174">
        <v>0.1091</v>
      </c>
      <c r="BF20" s="173" t="s">
        <v>90</v>
      </c>
      <c r="BG20" s="133">
        <v>0.15379999999999999</v>
      </c>
      <c r="BH20" s="133">
        <v>0.20419999999999999</v>
      </c>
      <c r="BI20" s="133">
        <v>7.2599999999999998E-2</v>
      </c>
      <c r="BJ20" s="174">
        <v>0.10675999999999999</v>
      </c>
      <c r="BL20" s="173" t="s">
        <v>90</v>
      </c>
      <c r="BM20" s="133">
        <v>0.15744</v>
      </c>
      <c r="BN20" s="133">
        <v>0.20857000000000001</v>
      </c>
      <c r="BO20" s="133">
        <v>6.6269999999999996E-2</v>
      </c>
      <c r="BP20" s="174">
        <v>9.9169999999999994E-2</v>
      </c>
      <c r="BR20" s="173" t="s">
        <v>90</v>
      </c>
      <c r="BS20" s="133">
        <v>0.15576999999999999</v>
      </c>
      <c r="BT20" s="133">
        <v>0.20657</v>
      </c>
      <c r="BU20" s="133">
        <v>6.4610000000000001E-2</v>
      </c>
      <c r="BV20" s="174">
        <v>9.7170000000000006E-2</v>
      </c>
      <c r="BX20" s="173" t="s">
        <v>90</v>
      </c>
      <c r="BY20" s="133">
        <v>0.15454000000000001</v>
      </c>
      <c r="BZ20" s="133">
        <v>0.20508999999999999</v>
      </c>
      <c r="CA20" s="133">
        <v>6.3380000000000006E-2</v>
      </c>
      <c r="CB20" s="174">
        <v>9.5699999999999993E-2</v>
      </c>
      <c r="CD20" s="173" t="s">
        <v>90</v>
      </c>
      <c r="CE20" s="133">
        <v>0.16073000000000001</v>
      </c>
      <c r="CF20" s="133">
        <v>0.21251999999999999</v>
      </c>
      <c r="CG20" s="133">
        <v>6.8760000000000002E-2</v>
      </c>
      <c r="CH20" s="174">
        <v>0.10216</v>
      </c>
      <c r="CJ20" s="173" t="s">
        <v>90</v>
      </c>
      <c r="CK20" s="133">
        <v>0.16539000000000001</v>
      </c>
      <c r="CL20" s="133">
        <v>0.21811</v>
      </c>
      <c r="CM20" s="133">
        <v>7.3429999999999995E-2</v>
      </c>
      <c r="CN20" s="174">
        <v>0.10775999999999999</v>
      </c>
      <c r="CP20" s="173" t="s">
        <v>90</v>
      </c>
      <c r="CQ20" s="133">
        <v>0.17455000000000001</v>
      </c>
      <c r="CR20" s="133">
        <v>0.22911000000000001</v>
      </c>
      <c r="CS20" s="133">
        <v>8.2589999999999997E-2</v>
      </c>
      <c r="CT20" s="174">
        <v>0.11874999999999999</v>
      </c>
      <c r="CV20" s="173" t="s">
        <v>90</v>
      </c>
      <c r="CW20" s="133">
        <v>0.17802000000000001</v>
      </c>
      <c r="CX20" s="133">
        <v>0.22366</v>
      </c>
      <c r="CY20" s="133">
        <v>8.6050000000000001E-2</v>
      </c>
      <c r="CZ20" s="174">
        <v>0.11330999999999999</v>
      </c>
      <c r="DB20" s="173" t="s">
        <v>90</v>
      </c>
      <c r="DC20" s="133">
        <v>0.17283000000000001</v>
      </c>
      <c r="DD20" s="133">
        <v>0.21743999999999999</v>
      </c>
      <c r="DE20" s="133">
        <v>8.0869999999999997E-2</v>
      </c>
      <c r="DF20" s="174">
        <v>0.10709</v>
      </c>
      <c r="DH20" s="173" t="s">
        <v>90</v>
      </c>
      <c r="DI20" s="133">
        <v>0.16900000000000001</v>
      </c>
      <c r="DJ20" s="133">
        <v>0.21284</v>
      </c>
      <c r="DK20" s="133">
        <v>7.7039999999999997E-2</v>
      </c>
      <c r="DL20" s="174">
        <v>0.10249</v>
      </c>
      <c r="DN20" s="173" t="s">
        <v>90</v>
      </c>
      <c r="DO20" s="133">
        <v>0.15978999999999999</v>
      </c>
      <c r="DP20" s="133">
        <v>0.20179</v>
      </c>
      <c r="DQ20" s="133">
        <v>6.7820000000000005E-2</v>
      </c>
      <c r="DR20" s="174">
        <v>9.1429999999999997E-2</v>
      </c>
      <c r="DT20" s="173" t="s">
        <v>90</v>
      </c>
      <c r="DU20" s="133">
        <v>0.16134999999999999</v>
      </c>
      <c r="DV20" s="133">
        <v>0.20366999999999999</v>
      </c>
      <c r="DW20" s="133">
        <v>6.9389999999999993E-2</v>
      </c>
      <c r="DX20" s="174">
        <v>9.3310000000000004E-2</v>
      </c>
      <c r="DZ20" s="173" t="s">
        <v>90</v>
      </c>
      <c r="EA20" s="133">
        <v>0.15959000000000001</v>
      </c>
      <c r="EB20" s="133">
        <v>0.20155000000000001</v>
      </c>
      <c r="EC20" s="133">
        <v>6.7629999999999996E-2</v>
      </c>
      <c r="ED20" s="174">
        <v>9.1189999999999993E-2</v>
      </c>
    </row>
    <row r="21" spans="2:134" ht="20.25" customHeight="1" thickBot="1" x14ac:dyDescent="0.4">
      <c r="B21" s="139"/>
      <c r="D21" s="175"/>
      <c r="E21" s="242"/>
      <c r="F21" s="242"/>
      <c r="G21" s="242"/>
      <c r="H21" s="176"/>
      <c r="J21" s="175"/>
      <c r="N21" s="176"/>
      <c r="P21" s="175"/>
      <c r="T21" s="176"/>
      <c r="V21" s="175"/>
      <c r="Z21" s="176"/>
      <c r="AB21" s="175"/>
      <c r="AF21" s="176"/>
      <c r="AH21" s="175"/>
      <c r="AL21" s="176"/>
      <c r="AN21" s="175"/>
      <c r="AR21" s="176"/>
      <c r="AT21" s="175"/>
      <c r="AX21" s="176"/>
      <c r="AZ21" s="175"/>
      <c r="BD21" s="176"/>
      <c r="BF21" s="175"/>
      <c r="BJ21" s="176"/>
      <c r="BL21" s="175"/>
      <c r="BP21" s="176"/>
      <c r="BR21" s="175"/>
      <c r="BV21" s="176"/>
      <c r="BX21" s="175"/>
      <c r="CB21" s="176"/>
      <c r="CD21" s="175"/>
      <c r="CH21" s="176"/>
      <c r="CJ21" s="175"/>
      <c r="CN21" s="176"/>
      <c r="CP21" s="175"/>
      <c r="CT21" s="176"/>
      <c r="CV21" s="175"/>
      <c r="CZ21" s="176"/>
      <c r="DB21" s="175"/>
      <c r="DF21" s="176"/>
      <c r="DH21" s="175"/>
      <c r="DL21" s="176"/>
      <c r="DN21" s="175"/>
      <c r="DR21" s="176"/>
      <c r="DT21" s="175"/>
      <c r="DX21" s="176"/>
      <c r="DZ21" s="175"/>
      <c r="ED21" s="176"/>
    </row>
    <row r="22" spans="2:134" ht="20.25" customHeight="1" thickBot="1" x14ac:dyDescent="0.4">
      <c r="B22" s="139"/>
      <c r="D22" s="177"/>
      <c r="E22" s="227" t="s">
        <v>20</v>
      </c>
      <c r="F22" s="227"/>
      <c r="G22" s="227" t="s">
        <v>17</v>
      </c>
      <c r="H22" s="231"/>
      <c r="J22" s="177"/>
      <c r="K22" s="227" t="s">
        <v>20</v>
      </c>
      <c r="L22" s="227"/>
      <c r="M22" s="227" t="s">
        <v>17</v>
      </c>
      <c r="N22" s="231"/>
      <c r="P22" s="177"/>
      <c r="Q22" s="227" t="s">
        <v>20</v>
      </c>
      <c r="R22" s="227"/>
      <c r="S22" s="227" t="s">
        <v>17</v>
      </c>
      <c r="T22" s="231"/>
      <c r="V22" s="177"/>
      <c r="W22" s="227" t="s">
        <v>20</v>
      </c>
      <c r="X22" s="227"/>
      <c r="Y22" s="227" t="s">
        <v>17</v>
      </c>
      <c r="Z22" s="231"/>
      <c r="AB22" s="177"/>
      <c r="AC22" s="227" t="s">
        <v>20</v>
      </c>
      <c r="AD22" s="227"/>
      <c r="AE22" s="227" t="s">
        <v>17</v>
      </c>
      <c r="AF22" s="231"/>
      <c r="AH22" s="177"/>
      <c r="AI22" s="227" t="s">
        <v>20</v>
      </c>
      <c r="AJ22" s="227"/>
      <c r="AK22" s="227" t="s">
        <v>17</v>
      </c>
      <c r="AL22" s="231"/>
      <c r="AN22" s="177"/>
      <c r="AO22" s="227" t="s">
        <v>20</v>
      </c>
      <c r="AP22" s="227"/>
      <c r="AQ22" s="227" t="s">
        <v>17</v>
      </c>
      <c r="AR22" s="231"/>
      <c r="AT22" s="177"/>
      <c r="AU22" s="227" t="s">
        <v>20</v>
      </c>
      <c r="AV22" s="227"/>
      <c r="AW22" s="227" t="s">
        <v>17</v>
      </c>
      <c r="AX22" s="231"/>
      <c r="AZ22" s="177"/>
      <c r="BA22" s="227" t="s">
        <v>20</v>
      </c>
      <c r="BB22" s="227"/>
      <c r="BC22" s="227" t="s">
        <v>17</v>
      </c>
      <c r="BD22" s="231"/>
      <c r="BF22" s="177"/>
      <c r="BG22" s="227" t="s">
        <v>20</v>
      </c>
      <c r="BH22" s="227"/>
      <c r="BI22" s="227" t="s">
        <v>17</v>
      </c>
      <c r="BJ22" s="231"/>
      <c r="BL22" s="177"/>
      <c r="BM22" s="227" t="s">
        <v>20</v>
      </c>
      <c r="BN22" s="227"/>
      <c r="BO22" s="227" t="s">
        <v>17</v>
      </c>
      <c r="BP22" s="231"/>
      <c r="BR22" s="177"/>
      <c r="BS22" s="227" t="s">
        <v>20</v>
      </c>
      <c r="BT22" s="227"/>
      <c r="BU22" s="227" t="s">
        <v>17</v>
      </c>
      <c r="BV22" s="231"/>
      <c r="BX22" s="177"/>
      <c r="BY22" s="227" t="s">
        <v>20</v>
      </c>
      <c r="BZ22" s="227"/>
      <c r="CA22" s="227" t="s">
        <v>17</v>
      </c>
      <c r="CB22" s="231"/>
      <c r="CD22" s="177"/>
      <c r="CE22" s="227" t="s">
        <v>20</v>
      </c>
      <c r="CF22" s="227"/>
      <c r="CG22" s="227" t="s">
        <v>17</v>
      </c>
      <c r="CH22" s="231"/>
      <c r="CJ22" s="177"/>
      <c r="CK22" s="227" t="s">
        <v>20</v>
      </c>
      <c r="CL22" s="227"/>
      <c r="CM22" s="227" t="s">
        <v>17</v>
      </c>
      <c r="CN22" s="231"/>
      <c r="CP22" s="177"/>
      <c r="CQ22" s="227" t="s">
        <v>20</v>
      </c>
      <c r="CR22" s="227"/>
      <c r="CS22" s="227" t="s">
        <v>17</v>
      </c>
      <c r="CT22" s="231"/>
      <c r="CV22" s="177"/>
      <c r="CW22" s="227" t="s">
        <v>20</v>
      </c>
      <c r="CX22" s="227"/>
      <c r="CY22" s="227" t="s">
        <v>17</v>
      </c>
      <c r="CZ22" s="231"/>
      <c r="DB22" s="177"/>
      <c r="DC22" s="227" t="s">
        <v>20</v>
      </c>
      <c r="DD22" s="227"/>
      <c r="DE22" s="227" t="s">
        <v>17</v>
      </c>
      <c r="DF22" s="231"/>
      <c r="DH22" s="177"/>
      <c r="DI22" s="227" t="s">
        <v>20</v>
      </c>
      <c r="DJ22" s="227"/>
      <c r="DK22" s="227" t="s">
        <v>17</v>
      </c>
      <c r="DL22" s="231"/>
      <c r="DN22" s="177"/>
      <c r="DO22" s="227" t="s">
        <v>20</v>
      </c>
      <c r="DP22" s="227"/>
      <c r="DQ22" s="227" t="s">
        <v>17</v>
      </c>
      <c r="DR22" s="231"/>
      <c r="DT22" s="177"/>
      <c r="DU22" s="227" t="s">
        <v>20</v>
      </c>
      <c r="DV22" s="227"/>
      <c r="DW22" s="227" t="s">
        <v>17</v>
      </c>
      <c r="DX22" s="231"/>
      <c r="DZ22" s="177"/>
      <c r="EA22" s="227" t="s">
        <v>20</v>
      </c>
      <c r="EB22" s="227"/>
      <c r="EC22" s="227" t="s">
        <v>17</v>
      </c>
      <c r="ED22" s="231"/>
    </row>
    <row r="23" spans="2:134" ht="20.25" customHeight="1" thickBot="1" x14ac:dyDescent="0.4">
      <c r="B23" s="139"/>
      <c r="D23" s="169"/>
      <c r="E23" s="125" t="s">
        <v>88</v>
      </c>
      <c r="F23" s="125" t="s">
        <v>89</v>
      </c>
      <c r="G23" s="125" t="s">
        <v>88</v>
      </c>
      <c r="H23" s="170" t="s">
        <v>89</v>
      </c>
      <c r="J23" s="169"/>
      <c r="K23" s="125" t="s">
        <v>88</v>
      </c>
      <c r="L23" s="125" t="s">
        <v>89</v>
      </c>
      <c r="M23" s="125" t="s">
        <v>88</v>
      </c>
      <c r="N23" s="170" t="s">
        <v>89</v>
      </c>
      <c r="P23" s="169"/>
      <c r="Q23" s="125" t="s">
        <v>88</v>
      </c>
      <c r="R23" s="125" t="s">
        <v>89</v>
      </c>
      <c r="S23" s="125" t="s">
        <v>88</v>
      </c>
      <c r="T23" s="170" t="s">
        <v>89</v>
      </c>
      <c r="V23" s="169"/>
      <c r="W23" s="125" t="s">
        <v>88</v>
      </c>
      <c r="X23" s="125" t="s">
        <v>89</v>
      </c>
      <c r="Y23" s="125" t="s">
        <v>88</v>
      </c>
      <c r="Z23" s="170" t="s">
        <v>89</v>
      </c>
      <c r="AB23" s="169"/>
      <c r="AC23" s="125" t="s">
        <v>88</v>
      </c>
      <c r="AD23" s="125" t="s">
        <v>89</v>
      </c>
      <c r="AE23" s="125" t="s">
        <v>88</v>
      </c>
      <c r="AF23" s="170" t="s">
        <v>89</v>
      </c>
      <c r="AH23" s="169"/>
      <c r="AI23" s="125" t="s">
        <v>88</v>
      </c>
      <c r="AJ23" s="125" t="s">
        <v>89</v>
      </c>
      <c r="AK23" s="125" t="s">
        <v>88</v>
      </c>
      <c r="AL23" s="170" t="s">
        <v>89</v>
      </c>
      <c r="AN23" s="169"/>
      <c r="AO23" s="125" t="s">
        <v>88</v>
      </c>
      <c r="AP23" s="125" t="s">
        <v>89</v>
      </c>
      <c r="AQ23" s="125" t="s">
        <v>88</v>
      </c>
      <c r="AR23" s="170" t="s">
        <v>89</v>
      </c>
      <c r="AT23" s="169"/>
      <c r="AU23" s="125" t="s">
        <v>88</v>
      </c>
      <c r="AV23" s="125" t="s">
        <v>89</v>
      </c>
      <c r="AW23" s="125" t="s">
        <v>88</v>
      </c>
      <c r="AX23" s="170" t="s">
        <v>89</v>
      </c>
      <c r="AZ23" s="169"/>
      <c r="BA23" s="125" t="s">
        <v>88</v>
      </c>
      <c r="BB23" s="125" t="s">
        <v>89</v>
      </c>
      <c r="BC23" s="125" t="s">
        <v>88</v>
      </c>
      <c r="BD23" s="170" t="s">
        <v>89</v>
      </c>
      <c r="BF23" s="169"/>
      <c r="BG23" s="125" t="s">
        <v>88</v>
      </c>
      <c r="BH23" s="125" t="s">
        <v>89</v>
      </c>
      <c r="BI23" s="125" t="s">
        <v>88</v>
      </c>
      <c r="BJ23" s="170" t="s">
        <v>89</v>
      </c>
      <c r="BL23" s="169"/>
      <c r="BM23" s="125" t="s">
        <v>88</v>
      </c>
      <c r="BN23" s="125" t="s">
        <v>89</v>
      </c>
      <c r="BO23" s="125" t="s">
        <v>88</v>
      </c>
      <c r="BP23" s="170" t="s">
        <v>89</v>
      </c>
      <c r="BR23" s="169"/>
      <c r="BS23" s="125" t="s">
        <v>88</v>
      </c>
      <c r="BT23" s="125" t="s">
        <v>89</v>
      </c>
      <c r="BU23" s="125" t="s">
        <v>88</v>
      </c>
      <c r="BV23" s="170" t="s">
        <v>89</v>
      </c>
      <c r="BX23" s="169"/>
      <c r="BY23" s="125" t="s">
        <v>88</v>
      </c>
      <c r="BZ23" s="125" t="s">
        <v>89</v>
      </c>
      <c r="CA23" s="125" t="s">
        <v>88</v>
      </c>
      <c r="CB23" s="170" t="s">
        <v>89</v>
      </c>
      <c r="CD23" s="169"/>
      <c r="CE23" s="125" t="s">
        <v>88</v>
      </c>
      <c r="CF23" s="125" t="s">
        <v>89</v>
      </c>
      <c r="CG23" s="125" t="s">
        <v>88</v>
      </c>
      <c r="CH23" s="170" t="s">
        <v>89</v>
      </c>
      <c r="CJ23" s="169"/>
      <c r="CK23" s="125" t="s">
        <v>88</v>
      </c>
      <c r="CL23" s="125" t="s">
        <v>89</v>
      </c>
      <c r="CM23" s="125" t="s">
        <v>88</v>
      </c>
      <c r="CN23" s="170" t="s">
        <v>89</v>
      </c>
      <c r="CP23" s="169"/>
      <c r="CQ23" s="125" t="s">
        <v>88</v>
      </c>
      <c r="CR23" s="125" t="s">
        <v>89</v>
      </c>
      <c r="CS23" s="125" t="s">
        <v>88</v>
      </c>
      <c r="CT23" s="170" t="s">
        <v>89</v>
      </c>
      <c r="CV23" s="169"/>
      <c r="CW23" s="125" t="s">
        <v>88</v>
      </c>
      <c r="CX23" s="125" t="s">
        <v>89</v>
      </c>
      <c r="CY23" s="125" t="s">
        <v>88</v>
      </c>
      <c r="CZ23" s="170" t="s">
        <v>89</v>
      </c>
      <c r="DB23" s="169"/>
      <c r="DC23" s="125" t="s">
        <v>88</v>
      </c>
      <c r="DD23" s="125" t="s">
        <v>89</v>
      </c>
      <c r="DE23" s="125" t="s">
        <v>88</v>
      </c>
      <c r="DF23" s="170" t="s">
        <v>89</v>
      </c>
      <c r="DH23" s="169"/>
      <c r="DI23" s="125" t="s">
        <v>88</v>
      </c>
      <c r="DJ23" s="125" t="s">
        <v>89</v>
      </c>
      <c r="DK23" s="125" t="s">
        <v>88</v>
      </c>
      <c r="DL23" s="170" t="s">
        <v>89</v>
      </c>
      <c r="DN23" s="169"/>
      <c r="DO23" s="125" t="s">
        <v>88</v>
      </c>
      <c r="DP23" s="125" t="s">
        <v>89</v>
      </c>
      <c r="DQ23" s="125" t="s">
        <v>88</v>
      </c>
      <c r="DR23" s="170" t="s">
        <v>89</v>
      </c>
      <c r="DT23" s="169"/>
      <c r="DU23" s="125" t="s">
        <v>88</v>
      </c>
      <c r="DV23" s="125" t="s">
        <v>89</v>
      </c>
      <c r="DW23" s="125" t="s">
        <v>88</v>
      </c>
      <c r="DX23" s="170" t="s">
        <v>89</v>
      </c>
      <c r="DZ23" s="169"/>
      <c r="EA23" s="125" t="s">
        <v>88</v>
      </c>
      <c r="EB23" s="125" t="s">
        <v>89</v>
      </c>
      <c r="EC23" s="125" t="s">
        <v>88</v>
      </c>
      <c r="ED23" s="170" t="s">
        <v>89</v>
      </c>
    </row>
    <row r="24" spans="2:134" ht="20.25" customHeight="1" thickBot="1" x14ac:dyDescent="0.4">
      <c r="B24" s="226" t="s">
        <v>34</v>
      </c>
      <c r="C24" s="167" t="s">
        <v>56</v>
      </c>
      <c r="D24" s="171" t="s">
        <v>56</v>
      </c>
      <c r="E24" s="131">
        <v>103.77791441418009</v>
      </c>
      <c r="F24" s="131">
        <v>125.77</v>
      </c>
      <c r="G24" s="131">
        <v>275.52926297989387</v>
      </c>
      <c r="H24" s="172">
        <v>347.24</v>
      </c>
      <c r="I24" s="242"/>
      <c r="J24" s="171" t="s">
        <v>56</v>
      </c>
      <c r="K24" s="131">
        <v>103.77791441418009</v>
      </c>
      <c r="L24" s="131">
        <v>125.77</v>
      </c>
      <c r="M24" s="131">
        <v>275.52926297989387</v>
      </c>
      <c r="N24" s="172">
        <v>347.24</v>
      </c>
      <c r="P24" s="171" t="s">
        <v>56</v>
      </c>
      <c r="Q24" s="131">
        <v>103.77791441418009</v>
      </c>
      <c r="R24" s="131">
        <v>125.77</v>
      </c>
      <c r="S24" s="131">
        <v>275.52926297989387</v>
      </c>
      <c r="T24" s="172">
        <v>347.24</v>
      </c>
      <c r="V24" s="171" t="s">
        <v>56</v>
      </c>
      <c r="W24" s="131">
        <v>103.77791441418009</v>
      </c>
      <c r="X24" s="131">
        <v>125.77</v>
      </c>
      <c r="Y24" s="131">
        <v>275.52926297989387</v>
      </c>
      <c r="Z24" s="172">
        <v>347.24</v>
      </c>
      <c r="AB24" s="171" t="s">
        <v>56</v>
      </c>
      <c r="AC24" s="131">
        <v>103.77791441418009</v>
      </c>
      <c r="AD24" s="131">
        <v>125.77</v>
      </c>
      <c r="AE24" s="131">
        <v>275.52926297989387</v>
      </c>
      <c r="AF24" s="172">
        <v>347.24</v>
      </c>
      <c r="AH24" s="171" t="s">
        <v>56</v>
      </c>
      <c r="AI24" s="131">
        <v>103.77791441418009</v>
      </c>
      <c r="AJ24" s="131">
        <v>125.77</v>
      </c>
      <c r="AK24" s="131">
        <v>275.52926297989387</v>
      </c>
      <c r="AL24" s="172">
        <v>347.24</v>
      </c>
      <c r="AN24" s="171" t="s">
        <v>56</v>
      </c>
      <c r="AO24" s="131">
        <v>103.77791441418009</v>
      </c>
      <c r="AP24" s="131">
        <v>125.77</v>
      </c>
      <c r="AQ24" s="131">
        <v>275.52926297989387</v>
      </c>
      <c r="AR24" s="172">
        <v>347.24</v>
      </c>
      <c r="AT24" s="171" t="s">
        <v>56</v>
      </c>
      <c r="AU24" s="131">
        <v>103.77791441418009</v>
      </c>
      <c r="AV24" s="131">
        <v>125.77</v>
      </c>
      <c r="AW24" s="131">
        <v>275.52926297989387</v>
      </c>
      <c r="AX24" s="172">
        <v>347.24</v>
      </c>
      <c r="AZ24" s="171" t="s">
        <v>56</v>
      </c>
      <c r="BA24" s="131">
        <v>103.77791441418009</v>
      </c>
      <c r="BB24" s="131">
        <v>125.77</v>
      </c>
      <c r="BC24" s="131">
        <v>275.52926297989387</v>
      </c>
      <c r="BD24" s="172">
        <v>347.24</v>
      </c>
      <c r="BF24" s="171" t="s">
        <v>56</v>
      </c>
      <c r="BG24" s="131">
        <v>103.77791441418009</v>
      </c>
      <c r="BH24" s="131">
        <v>125.77</v>
      </c>
      <c r="BI24" s="131">
        <v>275.52926297989387</v>
      </c>
      <c r="BJ24" s="172">
        <v>347.24</v>
      </c>
      <c r="BL24" s="171" t="s">
        <v>56</v>
      </c>
      <c r="BM24" s="131">
        <v>94.32</v>
      </c>
      <c r="BN24" s="131">
        <v>114.41</v>
      </c>
      <c r="BO24" s="131">
        <v>261.12</v>
      </c>
      <c r="BP24" s="172">
        <v>326.99</v>
      </c>
      <c r="BR24" s="171" t="s">
        <v>56</v>
      </c>
      <c r="BS24" s="131">
        <v>94.32</v>
      </c>
      <c r="BT24" s="131">
        <v>114.41</v>
      </c>
      <c r="BU24" s="131">
        <v>261.12</v>
      </c>
      <c r="BV24" s="172">
        <v>326.99</v>
      </c>
      <c r="BX24" s="171" t="s">
        <v>56</v>
      </c>
      <c r="BY24" s="131">
        <v>94.32</v>
      </c>
      <c r="BZ24" s="131">
        <v>114.41</v>
      </c>
      <c r="CA24" s="131">
        <v>261.12</v>
      </c>
      <c r="CB24" s="172">
        <v>326.99</v>
      </c>
      <c r="CD24" s="171" t="s">
        <v>56</v>
      </c>
      <c r="CE24" s="131">
        <v>94.32</v>
      </c>
      <c r="CF24" s="131">
        <v>114.41</v>
      </c>
      <c r="CG24" s="131">
        <v>261.12</v>
      </c>
      <c r="CH24" s="172">
        <v>326.99</v>
      </c>
      <c r="CJ24" s="171" t="s">
        <v>56</v>
      </c>
      <c r="CK24" s="131">
        <v>94.32</v>
      </c>
      <c r="CL24" s="131">
        <v>114.41</v>
      </c>
      <c r="CM24" s="131">
        <v>261.12</v>
      </c>
      <c r="CN24" s="172">
        <v>326.99</v>
      </c>
      <c r="CP24" s="171" t="s">
        <v>56</v>
      </c>
      <c r="CQ24" s="131">
        <v>94.32</v>
      </c>
      <c r="CR24" s="131">
        <v>114.41</v>
      </c>
      <c r="CS24" s="131">
        <v>261.12</v>
      </c>
      <c r="CT24" s="172">
        <v>326.99</v>
      </c>
      <c r="CV24" s="171" t="s">
        <v>56</v>
      </c>
      <c r="CW24" s="131">
        <v>94.32</v>
      </c>
      <c r="CX24" s="131">
        <v>114.41</v>
      </c>
      <c r="CY24" s="131">
        <v>261.12</v>
      </c>
      <c r="CZ24" s="172">
        <v>326.99</v>
      </c>
      <c r="DB24" s="171" t="s">
        <v>56</v>
      </c>
      <c r="DC24" s="131">
        <v>94.32</v>
      </c>
      <c r="DD24" s="131">
        <v>114.41</v>
      </c>
      <c r="DE24" s="131">
        <v>261.12</v>
      </c>
      <c r="DF24" s="172">
        <v>326.99</v>
      </c>
      <c r="DH24" s="171" t="s">
        <v>56</v>
      </c>
      <c r="DI24" s="131">
        <v>94.32</v>
      </c>
      <c r="DJ24" s="131">
        <v>114.41</v>
      </c>
      <c r="DK24" s="131">
        <v>261.12</v>
      </c>
      <c r="DL24" s="172">
        <v>326.99</v>
      </c>
      <c r="DN24" s="171" t="s">
        <v>56</v>
      </c>
      <c r="DO24" s="131">
        <v>94.32</v>
      </c>
      <c r="DP24" s="131">
        <v>114.41</v>
      </c>
      <c r="DQ24" s="131">
        <v>261.12</v>
      </c>
      <c r="DR24" s="172">
        <v>326.99</v>
      </c>
      <c r="DT24" s="171" t="s">
        <v>56</v>
      </c>
      <c r="DU24" s="131">
        <v>94.32</v>
      </c>
      <c r="DV24" s="131">
        <v>114.41</v>
      </c>
      <c r="DW24" s="131">
        <v>261.12</v>
      </c>
      <c r="DX24" s="172">
        <v>326.99</v>
      </c>
      <c r="DZ24" s="171" t="s">
        <v>56</v>
      </c>
      <c r="EA24" s="131">
        <v>94.32</v>
      </c>
      <c r="EB24" s="131">
        <v>114.41</v>
      </c>
      <c r="EC24" s="131">
        <v>261.12</v>
      </c>
      <c r="ED24" s="172">
        <v>326.99</v>
      </c>
    </row>
    <row r="25" spans="2:134" ht="20.25" customHeight="1" thickBot="1" x14ac:dyDescent="0.4">
      <c r="B25" s="226"/>
      <c r="C25" s="168" t="s">
        <v>41</v>
      </c>
      <c r="D25" s="173" t="s">
        <v>90</v>
      </c>
      <c r="E25" s="133">
        <v>0.15559000000000001</v>
      </c>
      <c r="F25" s="133">
        <v>0.20730000000000001</v>
      </c>
      <c r="G25" s="133">
        <v>8.6480000000000001E-2</v>
      </c>
      <c r="H25" s="174">
        <v>0.12436</v>
      </c>
      <c r="I25" s="242"/>
      <c r="J25" s="173" t="s">
        <v>90</v>
      </c>
      <c r="K25" s="133">
        <v>0.15332000000000001</v>
      </c>
      <c r="L25" s="133">
        <v>0.20457</v>
      </c>
      <c r="M25" s="133">
        <v>8.4029999999999994E-2</v>
      </c>
      <c r="N25" s="174">
        <v>0.12142</v>
      </c>
      <c r="P25" s="173" t="s">
        <v>90</v>
      </c>
      <c r="Q25" s="133">
        <v>0.15110999999999999</v>
      </c>
      <c r="R25" s="133">
        <v>0.20191999999999999</v>
      </c>
      <c r="S25" s="133">
        <v>8.1820000000000004E-2</v>
      </c>
      <c r="T25" s="174">
        <v>0.11877</v>
      </c>
      <c r="V25" s="173" t="s">
        <v>90</v>
      </c>
      <c r="W25" s="133">
        <v>0.15084</v>
      </c>
      <c r="X25" s="133">
        <v>0.2016</v>
      </c>
      <c r="Y25" s="133">
        <v>8.1549999999999997E-2</v>
      </c>
      <c r="Z25" s="174">
        <v>0.11846</v>
      </c>
      <c r="AB25" s="173" t="s">
        <v>90</v>
      </c>
      <c r="AC25" s="133">
        <v>0.14656</v>
      </c>
      <c r="AD25" s="133">
        <v>0.19552</v>
      </c>
      <c r="AE25" s="133">
        <v>7.7270000000000005E-2</v>
      </c>
      <c r="AF25" s="174">
        <v>0.11237</v>
      </c>
      <c r="AH25" s="173" t="s">
        <v>90</v>
      </c>
      <c r="AI25" s="133">
        <v>0.14402999999999999</v>
      </c>
      <c r="AJ25" s="133">
        <v>0.19248000000000001</v>
      </c>
      <c r="AK25" s="133">
        <v>7.4740000000000001E-2</v>
      </c>
      <c r="AL25" s="174">
        <v>0.10933</v>
      </c>
      <c r="AN25" s="173" t="s">
        <v>90</v>
      </c>
      <c r="AO25" s="133">
        <v>0.14510999999999999</v>
      </c>
      <c r="AP25" s="133">
        <v>0.19377</v>
      </c>
      <c r="AQ25" s="133">
        <v>7.5819999999999999E-2</v>
      </c>
      <c r="AR25" s="174">
        <v>0.11062</v>
      </c>
      <c r="AT25" s="173" t="s">
        <v>90</v>
      </c>
      <c r="AU25" s="133">
        <v>0.13927999999999999</v>
      </c>
      <c r="AV25" s="133">
        <v>0.18678</v>
      </c>
      <c r="AW25" s="133">
        <v>6.9989999999999997E-2</v>
      </c>
      <c r="AX25" s="174">
        <v>0.10363</v>
      </c>
      <c r="AZ25" s="173" t="s">
        <v>90</v>
      </c>
      <c r="BA25" s="133">
        <v>0.14038</v>
      </c>
      <c r="BB25" s="133">
        <v>0.18809999999999999</v>
      </c>
      <c r="BC25" s="133">
        <v>7.109E-2</v>
      </c>
      <c r="BD25" s="174">
        <v>0.10496</v>
      </c>
      <c r="BF25" s="173" t="s">
        <v>90</v>
      </c>
      <c r="BG25" s="133">
        <v>0.13843</v>
      </c>
      <c r="BH25" s="133">
        <v>0.18576000000000001</v>
      </c>
      <c r="BI25" s="133">
        <v>6.9139999999999993E-2</v>
      </c>
      <c r="BJ25" s="174">
        <v>0.10261000000000001</v>
      </c>
      <c r="BL25" s="173" t="s">
        <v>90</v>
      </c>
      <c r="BM25" s="133">
        <v>0.13513</v>
      </c>
      <c r="BN25" s="133">
        <v>0.18179999999999999</v>
      </c>
      <c r="BO25" s="133">
        <v>6.2080000000000003E-2</v>
      </c>
      <c r="BP25" s="174">
        <v>9.4130000000000005E-2</v>
      </c>
      <c r="BR25" s="173" t="s">
        <v>90</v>
      </c>
      <c r="BS25" s="133">
        <v>0.13347000000000001</v>
      </c>
      <c r="BT25" s="133">
        <v>0.17981</v>
      </c>
      <c r="BU25" s="133">
        <v>6.0409999999999998E-2</v>
      </c>
      <c r="BV25" s="174">
        <v>9.214E-2</v>
      </c>
      <c r="BX25" s="173" t="s">
        <v>90</v>
      </c>
      <c r="BY25" s="133">
        <v>0.13224</v>
      </c>
      <c r="BZ25" s="133">
        <v>0.17832999999999999</v>
      </c>
      <c r="CA25" s="133">
        <v>5.9180000000000003E-2</v>
      </c>
      <c r="CB25" s="174">
        <v>9.0660000000000004E-2</v>
      </c>
      <c r="CD25" s="173" t="s">
        <v>90</v>
      </c>
      <c r="CE25" s="133">
        <v>0.13864000000000001</v>
      </c>
      <c r="CF25" s="133">
        <v>0.18601000000000001</v>
      </c>
      <c r="CG25" s="133">
        <v>6.5100000000000005E-2</v>
      </c>
      <c r="CH25" s="174">
        <v>9.7769999999999996E-2</v>
      </c>
      <c r="CJ25" s="173" t="s">
        <v>90</v>
      </c>
      <c r="CK25" s="133">
        <v>0.14330000000000001</v>
      </c>
      <c r="CL25" s="133">
        <v>0.19159999999999999</v>
      </c>
      <c r="CM25" s="133">
        <v>6.9769999999999999E-2</v>
      </c>
      <c r="CN25" s="174">
        <v>0.10335999999999999</v>
      </c>
      <c r="CP25" s="173" t="s">
        <v>90</v>
      </c>
      <c r="CQ25" s="133">
        <v>0.15246000000000001</v>
      </c>
      <c r="CR25" s="133">
        <v>0.2026</v>
      </c>
      <c r="CS25" s="133">
        <v>7.893E-2</v>
      </c>
      <c r="CT25" s="174">
        <v>0.11436</v>
      </c>
      <c r="CV25" s="173" t="s">
        <v>90</v>
      </c>
      <c r="CW25" s="133">
        <v>0.15592</v>
      </c>
      <c r="CX25" s="133">
        <v>0.19714999999999999</v>
      </c>
      <c r="CY25" s="133">
        <v>8.2390000000000005E-2</v>
      </c>
      <c r="CZ25" s="174">
        <v>0.10891000000000001</v>
      </c>
      <c r="DB25" s="173" t="s">
        <v>90</v>
      </c>
      <c r="DC25" s="133">
        <v>0.15074000000000001</v>
      </c>
      <c r="DD25" s="133">
        <v>0.19092999999999999</v>
      </c>
      <c r="DE25" s="133">
        <v>7.7210000000000001E-2</v>
      </c>
      <c r="DF25" s="174">
        <v>0.10269</v>
      </c>
      <c r="DH25" s="173" t="s">
        <v>90</v>
      </c>
      <c r="DI25" s="133">
        <v>0.14691000000000001</v>
      </c>
      <c r="DJ25" s="133">
        <v>0.18633</v>
      </c>
      <c r="DK25" s="133">
        <v>7.3370000000000005E-2</v>
      </c>
      <c r="DL25" s="174">
        <v>9.8089999999999997E-2</v>
      </c>
      <c r="DN25" s="173" t="s">
        <v>90</v>
      </c>
      <c r="DO25" s="133">
        <v>0.13769000000000001</v>
      </c>
      <c r="DP25" s="133">
        <v>0.17527999999999999</v>
      </c>
      <c r="DQ25" s="133">
        <v>6.4159999999999995E-2</v>
      </c>
      <c r="DR25" s="174">
        <v>8.7040000000000006E-2</v>
      </c>
      <c r="DT25" s="173" t="s">
        <v>90</v>
      </c>
      <c r="DU25" s="133">
        <v>0.13925999999999999</v>
      </c>
      <c r="DV25" s="133">
        <v>0.17716000000000001</v>
      </c>
      <c r="DW25" s="133">
        <v>6.5729999999999997E-2</v>
      </c>
      <c r="DX25" s="174">
        <v>8.8919999999999999E-2</v>
      </c>
      <c r="DZ25" s="173" t="s">
        <v>90</v>
      </c>
      <c r="EA25" s="133">
        <v>0.13750000000000001</v>
      </c>
      <c r="EB25" s="133">
        <v>0.17504</v>
      </c>
      <c r="EC25" s="133">
        <v>6.3960000000000003E-2</v>
      </c>
      <c r="ED25" s="174">
        <v>8.6800000000000002E-2</v>
      </c>
    </row>
    <row r="26" spans="2:134" ht="20.25" customHeight="1" thickBot="1" x14ac:dyDescent="0.4">
      <c r="B26" s="139"/>
      <c r="D26" s="175"/>
      <c r="E26" s="243"/>
      <c r="F26" s="242"/>
      <c r="G26" s="243"/>
      <c r="H26" s="176"/>
      <c r="J26" s="175"/>
      <c r="K26" s="134"/>
      <c r="M26" s="134"/>
      <c r="N26" s="176"/>
      <c r="P26" s="175"/>
      <c r="Q26" s="134"/>
      <c r="S26" s="134"/>
      <c r="T26" s="176"/>
      <c r="V26" s="175"/>
      <c r="W26" s="134"/>
      <c r="Y26" s="134"/>
      <c r="Z26" s="176"/>
      <c r="AB26" s="175"/>
      <c r="AC26" s="134"/>
      <c r="AE26" s="134"/>
      <c r="AF26" s="176"/>
      <c r="AH26" s="175"/>
      <c r="AI26" s="134"/>
      <c r="AK26" s="134"/>
      <c r="AL26" s="176"/>
      <c r="AN26" s="175"/>
      <c r="AO26" s="134"/>
      <c r="AQ26" s="134"/>
      <c r="AR26" s="176"/>
      <c r="AT26" s="175"/>
      <c r="AU26" s="134"/>
      <c r="AW26" s="134"/>
      <c r="AX26" s="176"/>
      <c r="AZ26" s="175"/>
      <c r="BA26" s="134"/>
      <c r="BC26" s="134"/>
      <c r="BD26" s="176"/>
      <c r="BF26" s="175"/>
      <c r="BG26" s="134"/>
      <c r="BI26" s="134"/>
      <c r="BJ26" s="176"/>
      <c r="BL26" s="175"/>
      <c r="BM26" s="134"/>
      <c r="BO26" s="134"/>
      <c r="BP26" s="176"/>
      <c r="BR26" s="175"/>
      <c r="BS26" s="134"/>
      <c r="BU26" s="134"/>
      <c r="BV26" s="176"/>
      <c r="BX26" s="175"/>
      <c r="BY26" s="134"/>
      <c r="CA26" s="134"/>
      <c r="CB26" s="176"/>
      <c r="CD26" s="175"/>
      <c r="CE26" s="134"/>
      <c r="CG26" s="134"/>
      <c r="CH26" s="176"/>
      <c r="CJ26" s="175"/>
      <c r="CK26" s="134"/>
      <c r="CM26" s="134"/>
      <c r="CN26" s="176"/>
      <c r="CP26" s="175"/>
      <c r="CQ26" s="134"/>
      <c r="CS26" s="134"/>
      <c r="CT26" s="176"/>
      <c r="CV26" s="175"/>
      <c r="CW26" s="134"/>
      <c r="CY26" s="134"/>
      <c r="CZ26" s="176"/>
      <c r="DB26" s="175"/>
      <c r="DC26" s="134"/>
      <c r="DE26" s="134"/>
      <c r="DF26" s="176"/>
      <c r="DH26" s="175"/>
      <c r="DI26" s="134"/>
      <c r="DK26" s="134"/>
      <c r="DL26" s="176"/>
      <c r="DN26" s="175"/>
      <c r="DR26" s="176"/>
      <c r="DT26" s="175"/>
      <c r="DX26" s="176"/>
      <c r="DZ26" s="175"/>
      <c r="ED26" s="176"/>
    </row>
    <row r="27" spans="2:134" ht="20.25" customHeight="1" thickBot="1" x14ac:dyDescent="0.4">
      <c r="B27" s="139"/>
      <c r="D27" s="177"/>
      <c r="E27" s="227" t="s">
        <v>20</v>
      </c>
      <c r="F27" s="227"/>
      <c r="G27" s="227" t="s">
        <v>17</v>
      </c>
      <c r="H27" s="231"/>
      <c r="J27" s="177"/>
      <c r="K27" s="227" t="s">
        <v>20</v>
      </c>
      <c r="L27" s="227"/>
      <c r="M27" s="227" t="s">
        <v>17</v>
      </c>
      <c r="N27" s="231"/>
      <c r="P27" s="177"/>
      <c r="Q27" s="227" t="s">
        <v>20</v>
      </c>
      <c r="R27" s="227"/>
      <c r="S27" s="227" t="s">
        <v>17</v>
      </c>
      <c r="T27" s="231"/>
      <c r="V27" s="177"/>
      <c r="W27" s="227" t="s">
        <v>20</v>
      </c>
      <c r="X27" s="227"/>
      <c r="Y27" s="227" t="s">
        <v>17</v>
      </c>
      <c r="Z27" s="231"/>
      <c r="AB27" s="177"/>
      <c r="AC27" s="227" t="s">
        <v>20</v>
      </c>
      <c r="AD27" s="227"/>
      <c r="AE27" s="227" t="s">
        <v>17</v>
      </c>
      <c r="AF27" s="231"/>
      <c r="AH27" s="177"/>
      <c r="AI27" s="227" t="s">
        <v>20</v>
      </c>
      <c r="AJ27" s="227"/>
      <c r="AK27" s="227" t="s">
        <v>17</v>
      </c>
      <c r="AL27" s="231"/>
      <c r="AN27" s="177"/>
      <c r="AO27" s="227" t="s">
        <v>20</v>
      </c>
      <c r="AP27" s="227"/>
      <c r="AQ27" s="227" t="s">
        <v>17</v>
      </c>
      <c r="AR27" s="231"/>
      <c r="AT27" s="177"/>
      <c r="AU27" s="227" t="s">
        <v>20</v>
      </c>
      <c r="AV27" s="227"/>
      <c r="AW27" s="227" t="s">
        <v>17</v>
      </c>
      <c r="AX27" s="231"/>
      <c r="AZ27" s="177"/>
      <c r="BA27" s="227" t="s">
        <v>20</v>
      </c>
      <c r="BB27" s="227"/>
      <c r="BC27" s="227" t="s">
        <v>17</v>
      </c>
      <c r="BD27" s="231"/>
      <c r="BF27" s="177"/>
      <c r="BG27" s="227" t="s">
        <v>20</v>
      </c>
      <c r="BH27" s="227"/>
      <c r="BI27" s="227" t="s">
        <v>17</v>
      </c>
      <c r="BJ27" s="231"/>
      <c r="BL27" s="177"/>
      <c r="BM27" s="227" t="s">
        <v>20</v>
      </c>
      <c r="BN27" s="227"/>
      <c r="BO27" s="227" t="s">
        <v>17</v>
      </c>
      <c r="BP27" s="231"/>
      <c r="BR27" s="177"/>
      <c r="BS27" s="227" t="s">
        <v>20</v>
      </c>
      <c r="BT27" s="227"/>
      <c r="BU27" s="227" t="s">
        <v>17</v>
      </c>
      <c r="BV27" s="231"/>
      <c r="BX27" s="177"/>
      <c r="BY27" s="227" t="s">
        <v>20</v>
      </c>
      <c r="BZ27" s="227"/>
      <c r="CA27" s="227" t="s">
        <v>17</v>
      </c>
      <c r="CB27" s="231"/>
      <c r="CD27" s="177"/>
      <c r="CE27" s="227" t="s">
        <v>20</v>
      </c>
      <c r="CF27" s="227"/>
      <c r="CG27" s="227" t="s">
        <v>17</v>
      </c>
      <c r="CH27" s="231"/>
      <c r="CJ27" s="177"/>
      <c r="CK27" s="227" t="s">
        <v>20</v>
      </c>
      <c r="CL27" s="227"/>
      <c r="CM27" s="227" t="s">
        <v>17</v>
      </c>
      <c r="CN27" s="231"/>
      <c r="CP27" s="177"/>
      <c r="CQ27" s="227" t="s">
        <v>20</v>
      </c>
      <c r="CR27" s="227"/>
      <c r="CS27" s="227" t="s">
        <v>17</v>
      </c>
      <c r="CT27" s="231"/>
      <c r="CV27" s="177"/>
      <c r="CW27" s="227" t="s">
        <v>20</v>
      </c>
      <c r="CX27" s="227"/>
      <c r="CY27" s="227" t="s">
        <v>17</v>
      </c>
      <c r="CZ27" s="231"/>
      <c r="DB27" s="177"/>
      <c r="DC27" s="227" t="s">
        <v>20</v>
      </c>
      <c r="DD27" s="227"/>
      <c r="DE27" s="227" t="s">
        <v>17</v>
      </c>
      <c r="DF27" s="231"/>
      <c r="DH27" s="177"/>
      <c r="DI27" s="227" t="s">
        <v>20</v>
      </c>
      <c r="DJ27" s="227"/>
      <c r="DK27" s="227" t="s">
        <v>17</v>
      </c>
      <c r="DL27" s="231"/>
      <c r="DN27" s="177"/>
      <c r="DO27" s="227" t="s">
        <v>20</v>
      </c>
      <c r="DP27" s="227"/>
      <c r="DQ27" s="227" t="s">
        <v>17</v>
      </c>
      <c r="DR27" s="231"/>
      <c r="DT27" s="177"/>
      <c r="DU27" s="227" t="s">
        <v>20</v>
      </c>
      <c r="DV27" s="227"/>
      <c r="DW27" s="227" t="s">
        <v>17</v>
      </c>
      <c r="DX27" s="231"/>
      <c r="DZ27" s="177"/>
      <c r="EA27" s="227" t="s">
        <v>20</v>
      </c>
      <c r="EB27" s="227"/>
      <c r="EC27" s="227" t="s">
        <v>17</v>
      </c>
      <c r="ED27" s="231"/>
    </row>
    <row r="28" spans="2:134" ht="20.25" customHeight="1" thickBot="1" x14ac:dyDescent="0.4">
      <c r="B28" s="139"/>
      <c r="D28" s="169"/>
      <c r="E28" s="125" t="s">
        <v>88</v>
      </c>
      <c r="F28" s="125" t="s">
        <v>89</v>
      </c>
      <c r="G28" s="125" t="s">
        <v>88</v>
      </c>
      <c r="H28" s="170" t="s">
        <v>89</v>
      </c>
      <c r="J28" s="169"/>
      <c r="K28" s="125" t="s">
        <v>88</v>
      </c>
      <c r="L28" s="125" t="s">
        <v>89</v>
      </c>
      <c r="M28" s="125" t="s">
        <v>88</v>
      </c>
      <c r="N28" s="170" t="s">
        <v>89</v>
      </c>
      <c r="P28" s="169"/>
      <c r="Q28" s="125" t="s">
        <v>88</v>
      </c>
      <c r="R28" s="125" t="s">
        <v>89</v>
      </c>
      <c r="S28" s="125" t="s">
        <v>88</v>
      </c>
      <c r="T28" s="170" t="s">
        <v>89</v>
      </c>
      <c r="V28" s="169"/>
      <c r="W28" s="125" t="s">
        <v>88</v>
      </c>
      <c r="X28" s="125" t="s">
        <v>89</v>
      </c>
      <c r="Y28" s="125" t="s">
        <v>88</v>
      </c>
      <c r="Z28" s="170" t="s">
        <v>89</v>
      </c>
      <c r="AB28" s="169"/>
      <c r="AC28" s="125" t="s">
        <v>88</v>
      </c>
      <c r="AD28" s="125" t="s">
        <v>89</v>
      </c>
      <c r="AE28" s="125" t="s">
        <v>88</v>
      </c>
      <c r="AF28" s="170" t="s">
        <v>89</v>
      </c>
      <c r="AH28" s="169"/>
      <c r="AI28" s="125" t="s">
        <v>88</v>
      </c>
      <c r="AJ28" s="125" t="s">
        <v>89</v>
      </c>
      <c r="AK28" s="125" t="s">
        <v>88</v>
      </c>
      <c r="AL28" s="170" t="s">
        <v>89</v>
      </c>
      <c r="AN28" s="169"/>
      <c r="AO28" s="125" t="s">
        <v>88</v>
      </c>
      <c r="AP28" s="125" t="s">
        <v>89</v>
      </c>
      <c r="AQ28" s="125" t="s">
        <v>88</v>
      </c>
      <c r="AR28" s="170" t="s">
        <v>89</v>
      </c>
      <c r="AT28" s="169"/>
      <c r="AU28" s="125" t="s">
        <v>88</v>
      </c>
      <c r="AV28" s="125" t="s">
        <v>89</v>
      </c>
      <c r="AW28" s="125" t="s">
        <v>88</v>
      </c>
      <c r="AX28" s="170" t="s">
        <v>89</v>
      </c>
      <c r="AZ28" s="169"/>
      <c r="BA28" s="125" t="s">
        <v>88</v>
      </c>
      <c r="BB28" s="125" t="s">
        <v>89</v>
      </c>
      <c r="BC28" s="125" t="s">
        <v>88</v>
      </c>
      <c r="BD28" s="170" t="s">
        <v>89</v>
      </c>
      <c r="BF28" s="169"/>
      <c r="BG28" s="125" t="s">
        <v>88</v>
      </c>
      <c r="BH28" s="125" t="s">
        <v>89</v>
      </c>
      <c r="BI28" s="125" t="s">
        <v>88</v>
      </c>
      <c r="BJ28" s="170" t="s">
        <v>89</v>
      </c>
      <c r="BL28" s="169"/>
      <c r="BM28" s="125" t="s">
        <v>88</v>
      </c>
      <c r="BN28" s="125" t="s">
        <v>89</v>
      </c>
      <c r="BO28" s="125" t="s">
        <v>88</v>
      </c>
      <c r="BP28" s="170" t="s">
        <v>89</v>
      </c>
      <c r="BR28" s="169"/>
      <c r="BS28" s="125" t="s">
        <v>88</v>
      </c>
      <c r="BT28" s="125" t="s">
        <v>89</v>
      </c>
      <c r="BU28" s="125" t="s">
        <v>88</v>
      </c>
      <c r="BV28" s="170" t="s">
        <v>89</v>
      </c>
      <c r="BX28" s="169"/>
      <c r="BY28" s="125" t="s">
        <v>88</v>
      </c>
      <c r="BZ28" s="125" t="s">
        <v>89</v>
      </c>
      <c r="CA28" s="125" t="s">
        <v>88</v>
      </c>
      <c r="CB28" s="170" t="s">
        <v>89</v>
      </c>
      <c r="CD28" s="169"/>
      <c r="CE28" s="125" t="s">
        <v>88</v>
      </c>
      <c r="CF28" s="125" t="s">
        <v>89</v>
      </c>
      <c r="CG28" s="125" t="s">
        <v>88</v>
      </c>
      <c r="CH28" s="170" t="s">
        <v>89</v>
      </c>
      <c r="CJ28" s="169"/>
      <c r="CK28" s="125" t="s">
        <v>88</v>
      </c>
      <c r="CL28" s="125" t="s">
        <v>89</v>
      </c>
      <c r="CM28" s="125" t="s">
        <v>88</v>
      </c>
      <c r="CN28" s="170" t="s">
        <v>89</v>
      </c>
      <c r="CP28" s="169"/>
      <c r="CQ28" s="125" t="s">
        <v>88</v>
      </c>
      <c r="CR28" s="125" t="s">
        <v>89</v>
      </c>
      <c r="CS28" s="125" t="s">
        <v>88</v>
      </c>
      <c r="CT28" s="170" t="s">
        <v>89</v>
      </c>
      <c r="CV28" s="169"/>
      <c r="CW28" s="125" t="s">
        <v>88</v>
      </c>
      <c r="CX28" s="125" t="s">
        <v>89</v>
      </c>
      <c r="CY28" s="125" t="s">
        <v>88</v>
      </c>
      <c r="CZ28" s="170" t="s">
        <v>89</v>
      </c>
      <c r="DB28" s="169"/>
      <c r="DC28" s="125" t="s">
        <v>88</v>
      </c>
      <c r="DD28" s="125" t="s">
        <v>89</v>
      </c>
      <c r="DE28" s="125" t="s">
        <v>88</v>
      </c>
      <c r="DF28" s="170" t="s">
        <v>89</v>
      </c>
      <c r="DH28" s="169"/>
      <c r="DI28" s="125" t="s">
        <v>88</v>
      </c>
      <c r="DJ28" s="125" t="s">
        <v>89</v>
      </c>
      <c r="DK28" s="125" t="s">
        <v>88</v>
      </c>
      <c r="DL28" s="170" t="s">
        <v>89</v>
      </c>
      <c r="DN28" s="169"/>
      <c r="DO28" s="125" t="s">
        <v>88</v>
      </c>
      <c r="DP28" s="125" t="s">
        <v>89</v>
      </c>
      <c r="DQ28" s="125" t="s">
        <v>88</v>
      </c>
      <c r="DR28" s="170" t="s">
        <v>89</v>
      </c>
      <c r="DT28" s="169"/>
      <c r="DU28" s="125" t="s">
        <v>88</v>
      </c>
      <c r="DV28" s="125" t="s">
        <v>89</v>
      </c>
      <c r="DW28" s="125" t="s">
        <v>88</v>
      </c>
      <c r="DX28" s="170" t="s">
        <v>89</v>
      </c>
      <c r="DZ28" s="169"/>
      <c r="EA28" s="125" t="s">
        <v>88</v>
      </c>
      <c r="EB28" s="125" t="s">
        <v>89</v>
      </c>
      <c r="EC28" s="125" t="s">
        <v>88</v>
      </c>
      <c r="ED28" s="170" t="s">
        <v>89</v>
      </c>
    </row>
    <row r="29" spans="2:134" ht="20.25" customHeight="1" thickBot="1" x14ac:dyDescent="0.4">
      <c r="B29" s="226" t="s">
        <v>35</v>
      </c>
      <c r="C29" s="167" t="s">
        <v>56</v>
      </c>
      <c r="D29" s="171" t="s">
        <v>56</v>
      </c>
      <c r="E29" s="131">
        <v>110.52027068007963</v>
      </c>
      <c r="F29" s="131">
        <v>127.81</v>
      </c>
      <c r="G29" s="131">
        <v>244.99307338052705</v>
      </c>
      <c r="H29" s="172">
        <v>295.17</v>
      </c>
      <c r="I29" s="242"/>
      <c r="J29" s="171" t="s">
        <v>56</v>
      </c>
      <c r="K29" s="131">
        <v>110.52027068007963</v>
      </c>
      <c r="L29" s="131">
        <v>127.81</v>
      </c>
      <c r="M29" s="131">
        <v>244.99307338052705</v>
      </c>
      <c r="N29" s="172">
        <v>295.17</v>
      </c>
      <c r="P29" s="171" t="s">
        <v>56</v>
      </c>
      <c r="Q29" s="131">
        <v>110.52027068007963</v>
      </c>
      <c r="R29" s="131">
        <v>127.81</v>
      </c>
      <c r="S29" s="131">
        <v>244.99307338052705</v>
      </c>
      <c r="T29" s="172">
        <v>295.17</v>
      </c>
      <c r="V29" s="171" t="s">
        <v>56</v>
      </c>
      <c r="W29" s="131">
        <v>110.52027068007963</v>
      </c>
      <c r="X29" s="131">
        <v>127.81</v>
      </c>
      <c r="Y29" s="131">
        <v>244.99307338052705</v>
      </c>
      <c r="Z29" s="172">
        <v>295.17</v>
      </c>
      <c r="AB29" s="171" t="s">
        <v>56</v>
      </c>
      <c r="AC29" s="131">
        <v>110.52027068007963</v>
      </c>
      <c r="AD29" s="131">
        <v>127.81</v>
      </c>
      <c r="AE29" s="131">
        <v>244.99307338052705</v>
      </c>
      <c r="AF29" s="172">
        <v>295.17</v>
      </c>
      <c r="AH29" s="171" t="s">
        <v>56</v>
      </c>
      <c r="AI29" s="131">
        <v>110.52027068007963</v>
      </c>
      <c r="AJ29" s="131">
        <v>127.81</v>
      </c>
      <c r="AK29" s="131">
        <v>244.99307338052705</v>
      </c>
      <c r="AL29" s="172">
        <v>295.17</v>
      </c>
      <c r="AN29" s="171" t="s">
        <v>56</v>
      </c>
      <c r="AO29" s="131">
        <v>110.52027068007963</v>
      </c>
      <c r="AP29" s="131">
        <v>127.81</v>
      </c>
      <c r="AQ29" s="131">
        <v>244.99307338052705</v>
      </c>
      <c r="AR29" s="172">
        <v>295.17</v>
      </c>
      <c r="AT29" s="171" t="s">
        <v>56</v>
      </c>
      <c r="AU29" s="131">
        <v>110.52027068007963</v>
      </c>
      <c r="AV29" s="131">
        <v>127.81</v>
      </c>
      <c r="AW29" s="131">
        <v>244.99307338052705</v>
      </c>
      <c r="AX29" s="172">
        <v>295.17</v>
      </c>
      <c r="AZ29" s="171" t="s">
        <v>56</v>
      </c>
      <c r="BA29" s="131">
        <v>110.52027068007963</v>
      </c>
      <c r="BB29" s="131">
        <v>127.81</v>
      </c>
      <c r="BC29" s="131">
        <v>244.99307338052705</v>
      </c>
      <c r="BD29" s="172">
        <v>295.17</v>
      </c>
      <c r="BF29" s="171" t="s">
        <v>56</v>
      </c>
      <c r="BG29" s="131">
        <v>110.52027068007963</v>
      </c>
      <c r="BH29" s="131">
        <v>127.81</v>
      </c>
      <c r="BI29" s="131">
        <v>244.99307338052705</v>
      </c>
      <c r="BJ29" s="172">
        <v>295.17</v>
      </c>
      <c r="BL29" s="171" t="s">
        <v>56</v>
      </c>
      <c r="BM29" s="131">
        <v>100.2</v>
      </c>
      <c r="BN29" s="131">
        <v>116.45</v>
      </c>
      <c r="BO29" s="131">
        <v>242.28</v>
      </c>
      <c r="BP29" s="172">
        <v>290.86</v>
      </c>
      <c r="BR29" s="171" t="s">
        <v>56</v>
      </c>
      <c r="BS29" s="131">
        <v>100.2</v>
      </c>
      <c r="BT29" s="131">
        <v>116.45</v>
      </c>
      <c r="BU29" s="131">
        <v>242.28</v>
      </c>
      <c r="BV29" s="172">
        <v>290.86</v>
      </c>
      <c r="BX29" s="171" t="s">
        <v>56</v>
      </c>
      <c r="BY29" s="131">
        <v>100.2</v>
      </c>
      <c r="BZ29" s="131">
        <v>116.45</v>
      </c>
      <c r="CA29" s="131">
        <v>242.28</v>
      </c>
      <c r="CB29" s="172">
        <v>290.86</v>
      </c>
      <c r="CD29" s="171" t="s">
        <v>56</v>
      </c>
      <c r="CE29" s="131">
        <v>100.2</v>
      </c>
      <c r="CF29" s="131">
        <v>116.45</v>
      </c>
      <c r="CG29" s="131">
        <v>242.28</v>
      </c>
      <c r="CH29" s="172">
        <v>290.86</v>
      </c>
      <c r="CJ29" s="171" t="s">
        <v>56</v>
      </c>
      <c r="CK29" s="131">
        <v>100.2</v>
      </c>
      <c r="CL29" s="131">
        <v>116.45</v>
      </c>
      <c r="CM29" s="131">
        <v>242.28</v>
      </c>
      <c r="CN29" s="172">
        <v>290.86</v>
      </c>
      <c r="CP29" s="171" t="s">
        <v>56</v>
      </c>
      <c r="CQ29" s="131">
        <v>100.2</v>
      </c>
      <c r="CR29" s="131">
        <v>116.45</v>
      </c>
      <c r="CS29" s="131">
        <v>242.28</v>
      </c>
      <c r="CT29" s="172">
        <v>290.86</v>
      </c>
      <c r="CV29" s="171" t="s">
        <v>56</v>
      </c>
      <c r="CW29" s="131">
        <v>100.2</v>
      </c>
      <c r="CX29" s="131">
        <v>116.45</v>
      </c>
      <c r="CY29" s="131">
        <v>242.28</v>
      </c>
      <c r="CZ29" s="172">
        <v>290.86</v>
      </c>
      <c r="DB29" s="171" t="s">
        <v>56</v>
      </c>
      <c r="DC29" s="131">
        <v>100.2</v>
      </c>
      <c r="DD29" s="131">
        <v>116.45</v>
      </c>
      <c r="DE29" s="131">
        <v>242.28</v>
      </c>
      <c r="DF29" s="172">
        <v>290.86</v>
      </c>
      <c r="DH29" s="171" t="s">
        <v>56</v>
      </c>
      <c r="DI29" s="131">
        <v>100.2</v>
      </c>
      <c r="DJ29" s="131">
        <v>116.45</v>
      </c>
      <c r="DK29" s="131">
        <v>242.28</v>
      </c>
      <c r="DL29" s="172">
        <v>290.86</v>
      </c>
      <c r="DN29" s="171" t="s">
        <v>56</v>
      </c>
      <c r="DO29" s="131">
        <v>100.2</v>
      </c>
      <c r="DP29" s="131">
        <v>116.45</v>
      </c>
      <c r="DQ29" s="131">
        <v>242.28</v>
      </c>
      <c r="DR29" s="172">
        <v>290.86</v>
      </c>
      <c r="DT29" s="171" t="s">
        <v>56</v>
      </c>
      <c r="DU29" s="131">
        <v>100.2</v>
      </c>
      <c r="DV29" s="131">
        <v>116.45</v>
      </c>
      <c r="DW29" s="131">
        <v>242.28</v>
      </c>
      <c r="DX29" s="172">
        <v>290.86</v>
      </c>
      <c r="DZ29" s="171" t="s">
        <v>56</v>
      </c>
      <c r="EA29" s="131">
        <v>100.2</v>
      </c>
      <c r="EB29" s="131">
        <v>116.45</v>
      </c>
      <c r="EC29" s="131">
        <v>242.28</v>
      </c>
      <c r="ED29" s="172">
        <v>290.86</v>
      </c>
    </row>
    <row r="30" spans="2:134" ht="20.25" customHeight="1" thickBot="1" x14ac:dyDescent="0.4">
      <c r="B30" s="226"/>
      <c r="C30" s="168" t="s">
        <v>41</v>
      </c>
      <c r="D30" s="173" t="s">
        <v>90</v>
      </c>
      <c r="E30" s="133">
        <v>0.12019000000000001</v>
      </c>
      <c r="F30" s="133">
        <v>0.16481999999999999</v>
      </c>
      <c r="G30" s="133">
        <v>8.1769999999999995E-2</v>
      </c>
      <c r="H30" s="174">
        <v>0.11872000000000001</v>
      </c>
      <c r="I30" s="242"/>
      <c r="J30" s="173" t="s">
        <v>90</v>
      </c>
      <c r="K30" s="133">
        <v>0.11788999999999999</v>
      </c>
      <c r="L30" s="133">
        <v>0.16206000000000001</v>
      </c>
      <c r="M30" s="133">
        <v>7.9310000000000005E-2</v>
      </c>
      <c r="N30" s="174">
        <v>0.11577</v>
      </c>
      <c r="P30" s="173" t="s">
        <v>90</v>
      </c>
      <c r="Q30" s="133">
        <v>0.11568000000000001</v>
      </c>
      <c r="R30" s="133">
        <v>0.15941</v>
      </c>
      <c r="S30" s="133">
        <v>7.7109999999999998E-2</v>
      </c>
      <c r="T30" s="174">
        <v>0.11312</v>
      </c>
      <c r="V30" s="173" t="s">
        <v>90</v>
      </c>
      <c r="W30" s="133">
        <v>0.11541999999999999</v>
      </c>
      <c r="X30" s="133">
        <v>0.15909999999999999</v>
      </c>
      <c r="Y30" s="133">
        <v>7.6840000000000006E-2</v>
      </c>
      <c r="Z30" s="174">
        <v>0.1128</v>
      </c>
      <c r="AB30" s="173" t="s">
        <v>90</v>
      </c>
      <c r="AC30" s="133">
        <v>0.11114</v>
      </c>
      <c r="AD30" s="133">
        <v>0.15301000000000001</v>
      </c>
      <c r="AE30" s="133">
        <v>7.2559999999999999E-2</v>
      </c>
      <c r="AF30" s="174">
        <v>0.10672</v>
      </c>
      <c r="AH30" s="173" t="s">
        <v>90</v>
      </c>
      <c r="AI30" s="133">
        <v>0.1086</v>
      </c>
      <c r="AJ30" s="133">
        <v>0.14996999999999999</v>
      </c>
      <c r="AK30" s="133">
        <v>7.0019999999999999E-2</v>
      </c>
      <c r="AL30" s="174">
        <v>0.10367</v>
      </c>
      <c r="AN30" s="173" t="s">
        <v>90</v>
      </c>
      <c r="AO30" s="133">
        <v>0.10968</v>
      </c>
      <c r="AP30" s="133">
        <v>0.15126000000000001</v>
      </c>
      <c r="AQ30" s="133">
        <v>7.1099999999999997E-2</v>
      </c>
      <c r="AR30" s="174">
        <v>0.10496999999999999</v>
      </c>
      <c r="AT30" s="173" t="s">
        <v>90</v>
      </c>
      <c r="AU30" s="133">
        <v>0.10385999999999999</v>
      </c>
      <c r="AV30" s="133">
        <v>0.14427000000000001</v>
      </c>
      <c r="AW30" s="133">
        <v>6.5280000000000005E-2</v>
      </c>
      <c r="AX30" s="174">
        <v>9.7979999999999998E-2</v>
      </c>
      <c r="AZ30" s="173" t="s">
        <v>90</v>
      </c>
      <c r="BA30" s="133">
        <v>0.10496</v>
      </c>
      <c r="BB30" s="133">
        <v>0.14560000000000001</v>
      </c>
      <c r="BC30" s="133">
        <v>6.6379999999999995E-2</v>
      </c>
      <c r="BD30" s="174">
        <v>9.9299999999999999E-2</v>
      </c>
      <c r="BF30" s="173" t="s">
        <v>90</v>
      </c>
      <c r="BG30" s="133">
        <v>0.10301</v>
      </c>
      <c r="BH30" s="133">
        <v>0.14324999999999999</v>
      </c>
      <c r="BI30" s="133">
        <v>6.4430000000000001E-2</v>
      </c>
      <c r="BJ30" s="174">
        <v>9.6960000000000005E-2</v>
      </c>
      <c r="BL30" s="173" t="s">
        <v>90</v>
      </c>
      <c r="BM30" s="133">
        <v>0.10392999999999999</v>
      </c>
      <c r="BN30" s="133">
        <v>0.14435999999999999</v>
      </c>
      <c r="BO30" s="133">
        <v>5.8840000000000003E-2</v>
      </c>
      <c r="BP30" s="174">
        <v>9.0249999999999997E-2</v>
      </c>
      <c r="BR30" s="173" t="s">
        <v>90</v>
      </c>
      <c r="BS30" s="133">
        <v>0.10227</v>
      </c>
      <c r="BT30" s="133">
        <v>0.14237</v>
      </c>
      <c r="BU30" s="133">
        <v>5.7169999999999999E-2</v>
      </c>
      <c r="BV30" s="174">
        <v>8.8249999999999995E-2</v>
      </c>
      <c r="BX30" s="173" t="s">
        <v>90</v>
      </c>
      <c r="BY30" s="133">
        <v>0.10104</v>
      </c>
      <c r="BZ30" s="133">
        <v>0.14088999999999999</v>
      </c>
      <c r="CA30" s="133">
        <v>5.5939999999999997E-2</v>
      </c>
      <c r="CB30" s="174">
        <v>8.677E-2</v>
      </c>
      <c r="CD30" s="173" t="s">
        <v>90</v>
      </c>
      <c r="CE30" s="133">
        <v>0.10722</v>
      </c>
      <c r="CF30" s="133">
        <v>0.14831</v>
      </c>
      <c r="CG30" s="133">
        <v>6.1330000000000003E-2</v>
      </c>
      <c r="CH30" s="174">
        <v>9.3240000000000003E-2</v>
      </c>
      <c r="CJ30" s="173" t="s">
        <v>90</v>
      </c>
      <c r="CK30" s="133">
        <v>0.11189</v>
      </c>
      <c r="CL30" s="133">
        <v>0.15390999999999999</v>
      </c>
      <c r="CM30" s="133">
        <v>6.5989999999999993E-2</v>
      </c>
      <c r="CN30" s="174">
        <v>9.8839999999999997E-2</v>
      </c>
      <c r="CP30" s="173" t="s">
        <v>90</v>
      </c>
      <c r="CQ30" s="133">
        <v>0.12105</v>
      </c>
      <c r="CR30" s="133">
        <v>0.16489999999999999</v>
      </c>
      <c r="CS30" s="133">
        <v>7.5149999999999995E-2</v>
      </c>
      <c r="CT30" s="174">
        <v>0.10983</v>
      </c>
      <c r="CV30" s="173" t="s">
        <v>90</v>
      </c>
      <c r="CW30" s="133">
        <v>0.12451</v>
      </c>
      <c r="CX30" s="133">
        <v>0.15945999999999999</v>
      </c>
      <c r="CY30" s="133">
        <v>7.8619999999999995E-2</v>
      </c>
      <c r="CZ30" s="174">
        <v>0.10439</v>
      </c>
      <c r="DB30" s="173" t="s">
        <v>90</v>
      </c>
      <c r="DC30" s="133">
        <v>0.11933000000000001</v>
      </c>
      <c r="DD30" s="133">
        <v>0.15323999999999999</v>
      </c>
      <c r="DE30" s="133">
        <v>7.3429999999999995E-2</v>
      </c>
      <c r="DF30" s="174">
        <v>9.8169999999999993E-2</v>
      </c>
      <c r="DH30" s="173" t="s">
        <v>90</v>
      </c>
      <c r="DI30" s="133">
        <v>0.11550000000000001</v>
      </c>
      <c r="DJ30" s="133">
        <v>0.14863999999999999</v>
      </c>
      <c r="DK30" s="133">
        <v>6.9599999999999995E-2</v>
      </c>
      <c r="DL30" s="174">
        <v>9.357E-2</v>
      </c>
      <c r="DN30" s="173" t="s">
        <v>90</v>
      </c>
      <c r="DO30" s="133">
        <v>0.10628</v>
      </c>
      <c r="DP30" s="133">
        <v>0.13758000000000001</v>
      </c>
      <c r="DQ30" s="133">
        <v>6.0389999999999999E-2</v>
      </c>
      <c r="DR30" s="174">
        <v>8.251E-2</v>
      </c>
      <c r="DT30" s="173" t="s">
        <v>90</v>
      </c>
      <c r="DU30" s="133">
        <v>0.10785</v>
      </c>
      <c r="DV30" s="133">
        <v>0.13946</v>
      </c>
      <c r="DW30" s="133">
        <v>6.1960000000000001E-2</v>
      </c>
      <c r="DX30" s="174">
        <v>8.4390000000000007E-2</v>
      </c>
      <c r="DZ30" s="173" t="s">
        <v>90</v>
      </c>
      <c r="EA30" s="133">
        <v>0.10609</v>
      </c>
      <c r="EB30" s="133">
        <v>0.13735</v>
      </c>
      <c r="EC30" s="133">
        <v>6.019E-2</v>
      </c>
      <c r="ED30" s="174">
        <v>8.2280000000000006E-2</v>
      </c>
    </row>
    <row r="31" spans="2:134" ht="20.25" customHeight="1" thickBot="1" x14ac:dyDescent="0.4">
      <c r="B31" s="139"/>
      <c r="D31" s="175"/>
      <c r="E31" s="242"/>
      <c r="F31" s="242"/>
      <c r="G31" s="242"/>
      <c r="H31" s="176"/>
      <c r="J31" s="175"/>
      <c r="N31" s="176"/>
      <c r="P31" s="175"/>
      <c r="T31" s="176"/>
      <c r="V31" s="175"/>
      <c r="Z31" s="176"/>
      <c r="AB31" s="175"/>
      <c r="AF31" s="176"/>
      <c r="AH31" s="175"/>
      <c r="AL31" s="176"/>
      <c r="AN31" s="175"/>
      <c r="AR31" s="176"/>
      <c r="AT31" s="175"/>
      <c r="AX31" s="176"/>
      <c r="AZ31" s="175"/>
      <c r="BD31" s="176"/>
      <c r="BF31" s="175"/>
      <c r="BJ31" s="176"/>
      <c r="BL31" s="175"/>
      <c r="BP31" s="176"/>
      <c r="BR31" s="175"/>
      <c r="BV31" s="176"/>
      <c r="BX31" s="175"/>
      <c r="CB31" s="176"/>
      <c r="CD31" s="175"/>
      <c r="CH31" s="176"/>
      <c r="CJ31" s="175"/>
      <c r="CN31" s="176"/>
      <c r="CP31" s="175"/>
      <c r="CT31" s="176"/>
      <c r="CV31" s="175"/>
      <c r="CZ31" s="176"/>
      <c r="DB31" s="175"/>
      <c r="DF31" s="176"/>
      <c r="DH31" s="175"/>
      <c r="DL31" s="176"/>
      <c r="DN31" s="175"/>
      <c r="DR31" s="176"/>
      <c r="DT31" s="175"/>
      <c r="DX31" s="176"/>
      <c r="DZ31" s="175"/>
      <c r="ED31" s="176"/>
    </row>
    <row r="32" spans="2:134" ht="20.25" customHeight="1" thickBot="1" x14ac:dyDescent="0.4">
      <c r="B32" s="139"/>
      <c r="D32" s="177"/>
      <c r="E32" s="227" t="s">
        <v>20</v>
      </c>
      <c r="F32" s="227"/>
      <c r="G32" s="227" t="s">
        <v>17</v>
      </c>
      <c r="H32" s="231"/>
      <c r="J32" s="177"/>
      <c r="K32" s="227" t="s">
        <v>20</v>
      </c>
      <c r="L32" s="227"/>
      <c r="M32" s="227" t="s">
        <v>17</v>
      </c>
      <c r="N32" s="231"/>
      <c r="P32" s="177"/>
      <c r="Q32" s="227" t="s">
        <v>20</v>
      </c>
      <c r="R32" s="227"/>
      <c r="S32" s="227" t="s">
        <v>17</v>
      </c>
      <c r="T32" s="231"/>
      <c r="V32" s="177"/>
      <c r="W32" s="227" t="s">
        <v>20</v>
      </c>
      <c r="X32" s="227"/>
      <c r="Y32" s="227" t="s">
        <v>17</v>
      </c>
      <c r="Z32" s="231"/>
      <c r="AB32" s="177"/>
      <c r="AC32" s="227" t="s">
        <v>20</v>
      </c>
      <c r="AD32" s="227"/>
      <c r="AE32" s="227" t="s">
        <v>17</v>
      </c>
      <c r="AF32" s="231"/>
      <c r="AH32" s="177"/>
      <c r="AI32" s="227" t="s">
        <v>20</v>
      </c>
      <c r="AJ32" s="227"/>
      <c r="AK32" s="227" t="s">
        <v>17</v>
      </c>
      <c r="AL32" s="231"/>
      <c r="AN32" s="177"/>
      <c r="AO32" s="227" t="s">
        <v>20</v>
      </c>
      <c r="AP32" s="227"/>
      <c r="AQ32" s="227" t="s">
        <v>17</v>
      </c>
      <c r="AR32" s="231"/>
      <c r="AT32" s="177"/>
      <c r="AU32" s="227" t="s">
        <v>20</v>
      </c>
      <c r="AV32" s="227"/>
      <c r="AW32" s="227" t="s">
        <v>17</v>
      </c>
      <c r="AX32" s="231"/>
      <c r="AZ32" s="177"/>
      <c r="BA32" s="227" t="s">
        <v>20</v>
      </c>
      <c r="BB32" s="227"/>
      <c r="BC32" s="227" t="s">
        <v>17</v>
      </c>
      <c r="BD32" s="231"/>
      <c r="BF32" s="177"/>
      <c r="BG32" s="227" t="s">
        <v>20</v>
      </c>
      <c r="BH32" s="227"/>
      <c r="BI32" s="227" t="s">
        <v>17</v>
      </c>
      <c r="BJ32" s="231"/>
      <c r="BL32" s="177"/>
      <c r="BM32" s="227" t="s">
        <v>20</v>
      </c>
      <c r="BN32" s="227"/>
      <c r="BO32" s="227" t="s">
        <v>17</v>
      </c>
      <c r="BP32" s="231"/>
      <c r="BR32" s="177"/>
      <c r="BS32" s="227" t="s">
        <v>20</v>
      </c>
      <c r="BT32" s="227"/>
      <c r="BU32" s="227" t="s">
        <v>17</v>
      </c>
      <c r="BV32" s="231"/>
      <c r="BX32" s="177"/>
      <c r="BY32" s="227" t="s">
        <v>20</v>
      </c>
      <c r="BZ32" s="227"/>
      <c r="CA32" s="227" t="s">
        <v>17</v>
      </c>
      <c r="CB32" s="231"/>
      <c r="CD32" s="177"/>
      <c r="CE32" s="227" t="s">
        <v>20</v>
      </c>
      <c r="CF32" s="227"/>
      <c r="CG32" s="227" t="s">
        <v>17</v>
      </c>
      <c r="CH32" s="231"/>
      <c r="CJ32" s="177"/>
      <c r="CK32" s="227" t="s">
        <v>20</v>
      </c>
      <c r="CL32" s="227"/>
      <c r="CM32" s="227" t="s">
        <v>17</v>
      </c>
      <c r="CN32" s="231"/>
      <c r="CP32" s="177"/>
      <c r="CQ32" s="227" t="s">
        <v>20</v>
      </c>
      <c r="CR32" s="227"/>
      <c r="CS32" s="227" t="s">
        <v>17</v>
      </c>
      <c r="CT32" s="231"/>
      <c r="CV32" s="177"/>
      <c r="CW32" s="227" t="s">
        <v>20</v>
      </c>
      <c r="CX32" s="227"/>
      <c r="CY32" s="227" t="s">
        <v>17</v>
      </c>
      <c r="CZ32" s="231"/>
      <c r="DB32" s="177"/>
      <c r="DC32" s="227" t="s">
        <v>20</v>
      </c>
      <c r="DD32" s="227"/>
      <c r="DE32" s="227" t="s">
        <v>17</v>
      </c>
      <c r="DF32" s="231"/>
      <c r="DH32" s="177"/>
      <c r="DI32" s="227" t="s">
        <v>20</v>
      </c>
      <c r="DJ32" s="227"/>
      <c r="DK32" s="227" t="s">
        <v>17</v>
      </c>
      <c r="DL32" s="231"/>
      <c r="DN32" s="177"/>
      <c r="DO32" s="227" t="s">
        <v>20</v>
      </c>
      <c r="DP32" s="227"/>
      <c r="DQ32" s="227" t="s">
        <v>17</v>
      </c>
      <c r="DR32" s="231"/>
      <c r="DT32" s="177"/>
      <c r="DU32" s="227" t="s">
        <v>20</v>
      </c>
      <c r="DV32" s="227"/>
      <c r="DW32" s="227" t="s">
        <v>17</v>
      </c>
      <c r="DX32" s="231"/>
      <c r="DZ32" s="177"/>
      <c r="EA32" s="227" t="s">
        <v>20</v>
      </c>
      <c r="EB32" s="227"/>
      <c r="EC32" s="227" t="s">
        <v>17</v>
      </c>
      <c r="ED32" s="231"/>
    </row>
    <row r="33" spans="2:134" ht="20.25" customHeight="1" thickBot="1" x14ac:dyDescent="0.4">
      <c r="B33" s="139"/>
      <c r="D33" s="169"/>
      <c r="E33" s="125" t="s">
        <v>88</v>
      </c>
      <c r="F33" s="125" t="s">
        <v>89</v>
      </c>
      <c r="G33" s="125" t="s">
        <v>88</v>
      </c>
      <c r="H33" s="170" t="s">
        <v>89</v>
      </c>
      <c r="J33" s="169"/>
      <c r="K33" s="125" t="s">
        <v>88</v>
      </c>
      <c r="L33" s="125" t="s">
        <v>89</v>
      </c>
      <c r="M33" s="125" t="s">
        <v>88</v>
      </c>
      <c r="N33" s="170" t="s">
        <v>89</v>
      </c>
      <c r="P33" s="169"/>
      <c r="Q33" s="125" t="s">
        <v>88</v>
      </c>
      <c r="R33" s="125" t="s">
        <v>89</v>
      </c>
      <c r="S33" s="125" t="s">
        <v>88</v>
      </c>
      <c r="T33" s="170" t="s">
        <v>89</v>
      </c>
      <c r="V33" s="169"/>
      <c r="W33" s="125" t="s">
        <v>88</v>
      </c>
      <c r="X33" s="125" t="s">
        <v>89</v>
      </c>
      <c r="Y33" s="125" t="s">
        <v>88</v>
      </c>
      <c r="Z33" s="170" t="s">
        <v>89</v>
      </c>
      <c r="AB33" s="169"/>
      <c r="AC33" s="125" t="s">
        <v>88</v>
      </c>
      <c r="AD33" s="125" t="s">
        <v>89</v>
      </c>
      <c r="AE33" s="125" t="s">
        <v>88</v>
      </c>
      <c r="AF33" s="170" t="s">
        <v>89</v>
      </c>
      <c r="AH33" s="169"/>
      <c r="AI33" s="125" t="s">
        <v>88</v>
      </c>
      <c r="AJ33" s="125" t="s">
        <v>89</v>
      </c>
      <c r="AK33" s="125" t="s">
        <v>88</v>
      </c>
      <c r="AL33" s="170" t="s">
        <v>89</v>
      </c>
      <c r="AN33" s="169"/>
      <c r="AO33" s="125" t="s">
        <v>88</v>
      </c>
      <c r="AP33" s="125" t="s">
        <v>89</v>
      </c>
      <c r="AQ33" s="125" t="s">
        <v>88</v>
      </c>
      <c r="AR33" s="170" t="s">
        <v>89</v>
      </c>
      <c r="AT33" s="169"/>
      <c r="AU33" s="125" t="s">
        <v>88</v>
      </c>
      <c r="AV33" s="125" t="s">
        <v>89</v>
      </c>
      <c r="AW33" s="125" t="s">
        <v>88</v>
      </c>
      <c r="AX33" s="170" t="s">
        <v>89</v>
      </c>
      <c r="AZ33" s="169"/>
      <c r="BA33" s="125" t="s">
        <v>88</v>
      </c>
      <c r="BB33" s="125" t="s">
        <v>89</v>
      </c>
      <c r="BC33" s="125" t="s">
        <v>88</v>
      </c>
      <c r="BD33" s="170" t="s">
        <v>89</v>
      </c>
      <c r="BF33" s="169"/>
      <c r="BG33" s="125" t="s">
        <v>88</v>
      </c>
      <c r="BH33" s="125" t="s">
        <v>89</v>
      </c>
      <c r="BI33" s="125" t="s">
        <v>88</v>
      </c>
      <c r="BJ33" s="170" t="s">
        <v>89</v>
      </c>
      <c r="BL33" s="169"/>
      <c r="BM33" s="125" t="s">
        <v>88</v>
      </c>
      <c r="BN33" s="125" t="s">
        <v>89</v>
      </c>
      <c r="BO33" s="125" t="s">
        <v>88</v>
      </c>
      <c r="BP33" s="170" t="s">
        <v>89</v>
      </c>
      <c r="BR33" s="169"/>
      <c r="BS33" s="125" t="s">
        <v>88</v>
      </c>
      <c r="BT33" s="125" t="s">
        <v>89</v>
      </c>
      <c r="BU33" s="125" t="s">
        <v>88</v>
      </c>
      <c r="BV33" s="170" t="s">
        <v>89</v>
      </c>
      <c r="BX33" s="169"/>
      <c r="BY33" s="125" t="s">
        <v>88</v>
      </c>
      <c r="BZ33" s="125" t="s">
        <v>89</v>
      </c>
      <c r="CA33" s="125" t="s">
        <v>88</v>
      </c>
      <c r="CB33" s="170" t="s">
        <v>89</v>
      </c>
      <c r="CD33" s="169"/>
      <c r="CE33" s="125" t="s">
        <v>88</v>
      </c>
      <c r="CF33" s="125" t="s">
        <v>89</v>
      </c>
      <c r="CG33" s="125" t="s">
        <v>88</v>
      </c>
      <c r="CH33" s="170" t="s">
        <v>89</v>
      </c>
      <c r="CJ33" s="169"/>
      <c r="CK33" s="125" t="s">
        <v>88</v>
      </c>
      <c r="CL33" s="125" t="s">
        <v>89</v>
      </c>
      <c r="CM33" s="125" t="s">
        <v>88</v>
      </c>
      <c r="CN33" s="170" t="s">
        <v>89</v>
      </c>
      <c r="CP33" s="169"/>
      <c r="CQ33" s="125" t="s">
        <v>88</v>
      </c>
      <c r="CR33" s="125" t="s">
        <v>89</v>
      </c>
      <c r="CS33" s="125" t="s">
        <v>88</v>
      </c>
      <c r="CT33" s="170" t="s">
        <v>89</v>
      </c>
      <c r="CV33" s="169"/>
      <c r="CW33" s="125" t="s">
        <v>88</v>
      </c>
      <c r="CX33" s="125" t="s">
        <v>89</v>
      </c>
      <c r="CY33" s="125" t="s">
        <v>88</v>
      </c>
      <c r="CZ33" s="170" t="s">
        <v>89</v>
      </c>
      <c r="DB33" s="169"/>
      <c r="DC33" s="125" t="s">
        <v>88</v>
      </c>
      <c r="DD33" s="125" t="s">
        <v>89</v>
      </c>
      <c r="DE33" s="125" t="s">
        <v>88</v>
      </c>
      <c r="DF33" s="170" t="s">
        <v>89</v>
      </c>
      <c r="DH33" s="169"/>
      <c r="DI33" s="125" t="s">
        <v>88</v>
      </c>
      <c r="DJ33" s="125" t="s">
        <v>89</v>
      </c>
      <c r="DK33" s="125" t="s">
        <v>88</v>
      </c>
      <c r="DL33" s="170" t="s">
        <v>89</v>
      </c>
      <c r="DN33" s="169"/>
      <c r="DO33" s="125" t="s">
        <v>88</v>
      </c>
      <c r="DP33" s="125" t="s">
        <v>89</v>
      </c>
      <c r="DQ33" s="125" t="s">
        <v>88</v>
      </c>
      <c r="DR33" s="170" t="s">
        <v>89</v>
      </c>
      <c r="DT33" s="169"/>
      <c r="DU33" s="125" t="s">
        <v>88</v>
      </c>
      <c r="DV33" s="125" t="s">
        <v>89</v>
      </c>
      <c r="DW33" s="125" t="s">
        <v>88</v>
      </c>
      <c r="DX33" s="170" t="s">
        <v>89</v>
      </c>
      <c r="DZ33" s="169"/>
      <c r="EA33" s="125" t="s">
        <v>88</v>
      </c>
      <c r="EB33" s="125" t="s">
        <v>89</v>
      </c>
      <c r="EC33" s="125" t="s">
        <v>88</v>
      </c>
      <c r="ED33" s="170" t="s">
        <v>89</v>
      </c>
    </row>
    <row r="34" spans="2:134" ht="20.25" customHeight="1" thickBot="1" x14ac:dyDescent="0.4">
      <c r="B34" s="226" t="s">
        <v>36</v>
      </c>
      <c r="C34" s="167" t="s">
        <v>56</v>
      </c>
      <c r="D34" s="171" t="s">
        <v>56</v>
      </c>
      <c r="E34" s="131">
        <v>150.79938201976685</v>
      </c>
      <c r="F34" s="131">
        <v>172.34</v>
      </c>
      <c r="G34" s="131">
        <v>240.32553368961896</v>
      </c>
      <c r="H34" s="172">
        <v>298.2</v>
      </c>
      <c r="I34" s="242"/>
      <c r="J34" s="171" t="s">
        <v>56</v>
      </c>
      <c r="K34" s="131">
        <v>150.79938201976685</v>
      </c>
      <c r="L34" s="131">
        <v>172.34</v>
      </c>
      <c r="M34" s="131">
        <v>240.32553368961896</v>
      </c>
      <c r="N34" s="172">
        <v>298.2</v>
      </c>
      <c r="P34" s="171" t="s">
        <v>56</v>
      </c>
      <c r="Q34" s="131">
        <v>150.79938201976685</v>
      </c>
      <c r="R34" s="131">
        <v>172.34</v>
      </c>
      <c r="S34" s="131">
        <v>240.32553368961896</v>
      </c>
      <c r="T34" s="172">
        <v>298.2</v>
      </c>
      <c r="V34" s="171" t="s">
        <v>56</v>
      </c>
      <c r="W34" s="131">
        <v>150.79938201976685</v>
      </c>
      <c r="X34" s="131">
        <v>172.34</v>
      </c>
      <c r="Y34" s="131">
        <v>240.32553368961896</v>
      </c>
      <c r="Z34" s="172">
        <v>298.2</v>
      </c>
      <c r="AB34" s="171" t="s">
        <v>56</v>
      </c>
      <c r="AC34" s="131">
        <v>150.79938201976685</v>
      </c>
      <c r="AD34" s="131">
        <v>172.34</v>
      </c>
      <c r="AE34" s="131">
        <v>240.32553368961896</v>
      </c>
      <c r="AF34" s="172">
        <v>298.2</v>
      </c>
      <c r="AH34" s="171" t="s">
        <v>56</v>
      </c>
      <c r="AI34" s="131">
        <v>150.79938201976685</v>
      </c>
      <c r="AJ34" s="131">
        <v>172.34</v>
      </c>
      <c r="AK34" s="131">
        <v>240.32553368961896</v>
      </c>
      <c r="AL34" s="172">
        <v>298.2</v>
      </c>
      <c r="AN34" s="171" t="s">
        <v>56</v>
      </c>
      <c r="AO34" s="131">
        <v>150.79938201976685</v>
      </c>
      <c r="AP34" s="131">
        <v>172.34</v>
      </c>
      <c r="AQ34" s="131">
        <v>240.32553368961896</v>
      </c>
      <c r="AR34" s="172">
        <v>298.2</v>
      </c>
      <c r="AT34" s="171" t="s">
        <v>56</v>
      </c>
      <c r="AU34" s="131">
        <v>150.79938201976685</v>
      </c>
      <c r="AV34" s="131">
        <v>172.34</v>
      </c>
      <c r="AW34" s="131">
        <v>240.32553368961896</v>
      </c>
      <c r="AX34" s="172">
        <v>298.2</v>
      </c>
      <c r="AZ34" s="171" t="s">
        <v>56</v>
      </c>
      <c r="BA34" s="131">
        <v>150.79938201976685</v>
      </c>
      <c r="BB34" s="131">
        <v>172.34</v>
      </c>
      <c r="BC34" s="131">
        <v>240.32553368961896</v>
      </c>
      <c r="BD34" s="172">
        <v>298.2</v>
      </c>
      <c r="BF34" s="171" t="s">
        <v>56</v>
      </c>
      <c r="BG34" s="131">
        <v>150.79938201976685</v>
      </c>
      <c r="BH34" s="131">
        <v>172.34</v>
      </c>
      <c r="BI34" s="131">
        <v>240.32553368961896</v>
      </c>
      <c r="BJ34" s="172">
        <v>298.2</v>
      </c>
      <c r="BL34" s="171" t="s">
        <v>56</v>
      </c>
      <c r="BM34" s="131">
        <v>147.84</v>
      </c>
      <c r="BN34" s="131">
        <v>168.09</v>
      </c>
      <c r="BO34" s="131">
        <v>224.88</v>
      </c>
      <c r="BP34" s="172">
        <v>277.95</v>
      </c>
      <c r="BR34" s="171" t="s">
        <v>56</v>
      </c>
      <c r="BS34" s="131">
        <v>147.84</v>
      </c>
      <c r="BT34" s="131">
        <v>168.09</v>
      </c>
      <c r="BU34" s="131">
        <v>224.88</v>
      </c>
      <c r="BV34" s="172">
        <v>277.95</v>
      </c>
      <c r="BX34" s="171" t="s">
        <v>56</v>
      </c>
      <c r="BY34" s="131">
        <v>147.84</v>
      </c>
      <c r="BZ34" s="131">
        <v>168.09</v>
      </c>
      <c r="CA34" s="131">
        <v>224.88</v>
      </c>
      <c r="CB34" s="172">
        <v>277.95</v>
      </c>
      <c r="CD34" s="171" t="s">
        <v>56</v>
      </c>
      <c r="CE34" s="131">
        <v>147.84</v>
      </c>
      <c r="CF34" s="131">
        <v>168.09</v>
      </c>
      <c r="CG34" s="131">
        <v>224.88</v>
      </c>
      <c r="CH34" s="172">
        <v>277.95</v>
      </c>
      <c r="CJ34" s="171" t="s">
        <v>56</v>
      </c>
      <c r="CK34" s="131">
        <v>147.84</v>
      </c>
      <c r="CL34" s="131">
        <v>168.09</v>
      </c>
      <c r="CM34" s="131">
        <v>224.88</v>
      </c>
      <c r="CN34" s="172">
        <v>277.95</v>
      </c>
      <c r="CP34" s="171" t="s">
        <v>56</v>
      </c>
      <c r="CQ34" s="131">
        <v>147.84</v>
      </c>
      <c r="CR34" s="131">
        <v>168.09</v>
      </c>
      <c r="CS34" s="131">
        <v>224.88</v>
      </c>
      <c r="CT34" s="172">
        <v>277.95</v>
      </c>
      <c r="CV34" s="171" t="s">
        <v>56</v>
      </c>
      <c r="CW34" s="131">
        <v>147.84</v>
      </c>
      <c r="CX34" s="131">
        <v>168.09</v>
      </c>
      <c r="CY34" s="131">
        <v>224.88</v>
      </c>
      <c r="CZ34" s="172">
        <v>277.95</v>
      </c>
      <c r="DB34" s="171" t="s">
        <v>56</v>
      </c>
      <c r="DC34" s="131">
        <v>147.84</v>
      </c>
      <c r="DD34" s="131">
        <v>168.09</v>
      </c>
      <c r="DE34" s="131">
        <v>224.88</v>
      </c>
      <c r="DF34" s="172">
        <v>277.95</v>
      </c>
      <c r="DH34" s="171" t="s">
        <v>56</v>
      </c>
      <c r="DI34" s="131">
        <v>147.84</v>
      </c>
      <c r="DJ34" s="131">
        <v>168.09</v>
      </c>
      <c r="DK34" s="131">
        <v>224.88</v>
      </c>
      <c r="DL34" s="172">
        <v>277.95</v>
      </c>
      <c r="DN34" s="171" t="s">
        <v>56</v>
      </c>
      <c r="DO34" s="131">
        <v>147.84</v>
      </c>
      <c r="DP34" s="131">
        <v>168.09</v>
      </c>
      <c r="DQ34" s="131">
        <v>224.88</v>
      </c>
      <c r="DR34" s="172">
        <v>277.95</v>
      </c>
      <c r="DT34" s="171" t="s">
        <v>56</v>
      </c>
      <c r="DU34" s="131">
        <v>147.84</v>
      </c>
      <c r="DV34" s="131">
        <v>168.09</v>
      </c>
      <c r="DW34" s="131">
        <v>224.88</v>
      </c>
      <c r="DX34" s="172">
        <v>277.95</v>
      </c>
      <c r="DZ34" s="171" t="s">
        <v>56</v>
      </c>
      <c r="EA34" s="131">
        <v>147.84</v>
      </c>
      <c r="EB34" s="131">
        <v>168.31</v>
      </c>
      <c r="EC34" s="131">
        <v>224.88</v>
      </c>
      <c r="ED34" s="172">
        <v>278.77</v>
      </c>
    </row>
    <row r="35" spans="2:134" ht="20.25" customHeight="1" thickBot="1" x14ac:dyDescent="0.4">
      <c r="B35" s="226"/>
      <c r="C35" s="168" t="s">
        <v>41</v>
      </c>
      <c r="D35" s="173" t="s">
        <v>90</v>
      </c>
      <c r="E35" s="133">
        <v>0.10555</v>
      </c>
      <c r="F35" s="133">
        <v>0.14726</v>
      </c>
      <c r="G35" s="133">
        <v>8.6739999999999998E-2</v>
      </c>
      <c r="H35" s="174">
        <v>0.12468</v>
      </c>
      <c r="I35" s="242"/>
      <c r="J35" s="173" t="s">
        <v>90</v>
      </c>
      <c r="K35" s="133">
        <v>0.10324999999999999</v>
      </c>
      <c r="L35" s="133">
        <v>0.14449999999999999</v>
      </c>
      <c r="M35" s="133">
        <v>8.4279999999999994E-2</v>
      </c>
      <c r="N35" s="174">
        <v>0.12173</v>
      </c>
      <c r="P35" s="173" t="s">
        <v>90</v>
      </c>
      <c r="Q35" s="133">
        <v>0.10105</v>
      </c>
      <c r="R35" s="133">
        <v>0.14185</v>
      </c>
      <c r="S35" s="133">
        <v>8.208E-2</v>
      </c>
      <c r="T35" s="174">
        <v>0.11908000000000001</v>
      </c>
      <c r="V35" s="173" t="s">
        <v>90</v>
      </c>
      <c r="W35" s="133">
        <v>0.10077999999999999</v>
      </c>
      <c r="X35" s="133">
        <v>0.14152999999999999</v>
      </c>
      <c r="Y35" s="133">
        <v>8.1809999999999994E-2</v>
      </c>
      <c r="Z35" s="174">
        <v>0.11877</v>
      </c>
      <c r="AB35" s="173" t="s">
        <v>90</v>
      </c>
      <c r="AC35" s="133">
        <v>9.6500000000000002E-2</v>
      </c>
      <c r="AD35" s="133">
        <v>0.13544</v>
      </c>
      <c r="AE35" s="133">
        <v>7.7530000000000002E-2</v>
      </c>
      <c r="AF35" s="174">
        <v>0.11268</v>
      </c>
      <c r="AH35" s="173" t="s">
        <v>90</v>
      </c>
      <c r="AI35" s="133">
        <v>9.3960000000000002E-2</v>
      </c>
      <c r="AJ35" s="133">
        <v>0.13239999999999999</v>
      </c>
      <c r="AK35" s="133">
        <v>7.4990000000000001E-2</v>
      </c>
      <c r="AL35" s="174">
        <v>0.10964</v>
      </c>
      <c r="AN35" s="173" t="s">
        <v>90</v>
      </c>
      <c r="AO35" s="133">
        <v>9.5039999999999999E-2</v>
      </c>
      <c r="AP35" s="133">
        <v>0.13370000000000001</v>
      </c>
      <c r="AQ35" s="133">
        <v>7.6069999999999999E-2</v>
      </c>
      <c r="AR35" s="174">
        <v>0.11093</v>
      </c>
      <c r="AT35" s="173" t="s">
        <v>90</v>
      </c>
      <c r="AU35" s="133">
        <v>8.9219999999999994E-2</v>
      </c>
      <c r="AV35" s="133">
        <v>0.12670000000000001</v>
      </c>
      <c r="AW35" s="133">
        <v>7.0250000000000007E-2</v>
      </c>
      <c r="AX35" s="174">
        <v>0.10394</v>
      </c>
      <c r="AZ35" s="173" t="s">
        <v>90</v>
      </c>
      <c r="BA35" s="133">
        <v>9.0319999999999998E-2</v>
      </c>
      <c r="BB35" s="133">
        <v>0.12803</v>
      </c>
      <c r="BC35" s="133">
        <v>7.1349999999999997E-2</v>
      </c>
      <c r="BD35" s="174">
        <v>0.10527</v>
      </c>
      <c r="BF35" s="173" t="s">
        <v>90</v>
      </c>
      <c r="BG35" s="133">
        <v>8.8370000000000004E-2</v>
      </c>
      <c r="BH35" s="133">
        <v>0.12569</v>
      </c>
      <c r="BI35" s="133">
        <v>6.9400000000000003E-2</v>
      </c>
      <c r="BJ35" s="174">
        <v>0.10292</v>
      </c>
      <c r="BL35" s="173" t="s">
        <v>90</v>
      </c>
      <c r="BM35" s="133">
        <v>7.5609999999999997E-2</v>
      </c>
      <c r="BN35" s="133">
        <v>0.11038000000000001</v>
      </c>
      <c r="BO35" s="133">
        <v>6.3100000000000003E-2</v>
      </c>
      <c r="BP35" s="174">
        <v>9.536E-2</v>
      </c>
      <c r="BR35" s="173" t="s">
        <v>90</v>
      </c>
      <c r="BS35" s="133">
        <v>7.3950000000000002E-2</v>
      </c>
      <c r="BT35" s="133">
        <v>0.10838</v>
      </c>
      <c r="BU35" s="133">
        <v>6.1429999999999998E-2</v>
      </c>
      <c r="BV35" s="174">
        <v>9.3359999999999999E-2</v>
      </c>
      <c r="BX35" s="173" t="s">
        <v>90</v>
      </c>
      <c r="BY35" s="133">
        <v>7.2720000000000007E-2</v>
      </c>
      <c r="BZ35" s="133">
        <v>0.1069</v>
      </c>
      <c r="CA35" s="133">
        <v>6.0199999999999997E-2</v>
      </c>
      <c r="CB35" s="174">
        <v>9.1880000000000003E-2</v>
      </c>
      <c r="CD35" s="173" t="s">
        <v>90</v>
      </c>
      <c r="CE35" s="133">
        <v>7.8899999999999998E-2</v>
      </c>
      <c r="CF35" s="133">
        <v>0.11433</v>
      </c>
      <c r="CG35" s="133">
        <v>6.5589999999999996E-2</v>
      </c>
      <c r="CH35" s="174">
        <v>9.8350000000000007E-2</v>
      </c>
      <c r="CJ35" s="173" t="s">
        <v>90</v>
      </c>
      <c r="CK35" s="133">
        <v>8.3570000000000005E-2</v>
      </c>
      <c r="CL35" s="133">
        <v>0.11992</v>
      </c>
      <c r="CM35" s="133">
        <v>7.0250000000000007E-2</v>
      </c>
      <c r="CN35" s="174">
        <v>0.10394</v>
      </c>
      <c r="CP35" s="173" t="s">
        <v>90</v>
      </c>
      <c r="CQ35" s="133">
        <v>9.2730000000000007E-2</v>
      </c>
      <c r="CR35" s="133">
        <v>0.13092000000000001</v>
      </c>
      <c r="CS35" s="133">
        <v>7.9409999999999994E-2</v>
      </c>
      <c r="CT35" s="174">
        <v>0.11494</v>
      </c>
      <c r="CV35" s="173" t="s">
        <v>90</v>
      </c>
      <c r="CW35" s="133">
        <v>9.6189999999999998E-2</v>
      </c>
      <c r="CX35" s="133">
        <v>0.12547</v>
      </c>
      <c r="CY35" s="133">
        <v>8.2869999999999999E-2</v>
      </c>
      <c r="CZ35" s="174">
        <v>0.10949</v>
      </c>
      <c r="DB35" s="173" t="s">
        <v>90</v>
      </c>
      <c r="DC35" s="133">
        <v>9.1009999999999994E-2</v>
      </c>
      <c r="DD35" s="133">
        <v>0.11924999999999999</v>
      </c>
      <c r="DE35" s="133">
        <v>7.7689999999999995E-2</v>
      </c>
      <c r="DF35" s="174">
        <v>0.10327</v>
      </c>
      <c r="DH35" s="173" t="s">
        <v>90</v>
      </c>
      <c r="DI35" s="133">
        <v>8.7179999999999994E-2</v>
      </c>
      <c r="DJ35" s="133">
        <v>0.11465</v>
      </c>
      <c r="DK35" s="133">
        <v>7.3859999999999995E-2</v>
      </c>
      <c r="DL35" s="174">
        <v>9.8669999999999994E-2</v>
      </c>
      <c r="DN35" s="173" t="s">
        <v>90</v>
      </c>
      <c r="DO35" s="133">
        <v>7.7960000000000002E-2</v>
      </c>
      <c r="DP35" s="133">
        <v>0.1036</v>
      </c>
      <c r="DQ35" s="133">
        <v>6.4640000000000003E-2</v>
      </c>
      <c r="DR35" s="174">
        <v>8.7620000000000003E-2</v>
      </c>
      <c r="DT35" s="173" t="s">
        <v>90</v>
      </c>
      <c r="DU35" s="133">
        <v>7.9530000000000003E-2</v>
      </c>
      <c r="DV35" s="133">
        <v>0.10548</v>
      </c>
      <c r="DW35" s="133">
        <v>6.6210000000000005E-2</v>
      </c>
      <c r="DX35" s="174">
        <v>8.9499999999999996E-2</v>
      </c>
      <c r="DZ35" s="173" t="s">
        <v>90</v>
      </c>
      <c r="EA35" s="133">
        <v>7.7770000000000006E-2</v>
      </c>
      <c r="EB35" s="133">
        <v>0.10335999999999999</v>
      </c>
      <c r="EC35" s="133">
        <v>6.4449999999999993E-2</v>
      </c>
      <c r="ED35" s="174">
        <v>8.7379999999999999E-2</v>
      </c>
    </row>
    <row r="36" spans="2:134" ht="20.25" customHeight="1" thickBot="1" x14ac:dyDescent="0.4">
      <c r="B36" s="139"/>
      <c r="D36" s="175"/>
      <c r="E36" s="242"/>
      <c r="F36" s="242"/>
      <c r="G36" s="242"/>
      <c r="H36" s="176"/>
      <c r="J36" s="175"/>
      <c r="N36" s="176"/>
      <c r="P36" s="175"/>
      <c r="T36" s="176"/>
      <c r="V36" s="175"/>
      <c r="Z36" s="176"/>
      <c r="AB36" s="175"/>
      <c r="AF36" s="176"/>
      <c r="AH36" s="175"/>
      <c r="AL36" s="176"/>
      <c r="AN36" s="175"/>
      <c r="AR36" s="176"/>
      <c r="AT36" s="175"/>
      <c r="AX36" s="176"/>
      <c r="AZ36" s="175"/>
      <c r="BD36" s="176"/>
      <c r="BF36" s="175"/>
      <c r="BJ36" s="176"/>
      <c r="BL36" s="175"/>
      <c r="BP36" s="176"/>
      <c r="BR36" s="175"/>
      <c r="BV36" s="176"/>
      <c r="BX36" s="175"/>
      <c r="CB36" s="176"/>
      <c r="CD36" s="175"/>
      <c r="CH36" s="176"/>
      <c r="CJ36" s="175"/>
      <c r="CN36" s="176"/>
      <c r="CP36" s="175"/>
      <c r="CT36" s="176"/>
      <c r="CV36" s="175"/>
      <c r="CZ36" s="176"/>
      <c r="DB36" s="175"/>
      <c r="DF36" s="176"/>
      <c r="DH36" s="175"/>
      <c r="DL36" s="176"/>
      <c r="DN36" s="175"/>
      <c r="DR36" s="176"/>
      <c r="DT36" s="175"/>
      <c r="DX36" s="176"/>
      <c r="DZ36" s="175"/>
      <c r="ED36" s="176"/>
    </row>
    <row r="37" spans="2:134" ht="20.25" customHeight="1" thickBot="1" x14ac:dyDescent="0.4">
      <c r="B37" s="139"/>
      <c r="D37" s="177"/>
      <c r="E37" s="227" t="s">
        <v>20</v>
      </c>
      <c r="F37" s="227"/>
      <c r="G37" s="227" t="s">
        <v>17</v>
      </c>
      <c r="H37" s="231"/>
      <c r="J37" s="177"/>
      <c r="K37" s="227" t="s">
        <v>20</v>
      </c>
      <c r="L37" s="227"/>
      <c r="M37" s="227" t="s">
        <v>17</v>
      </c>
      <c r="N37" s="231"/>
      <c r="P37" s="177"/>
      <c r="Q37" s="227" t="s">
        <v>20</v>
      </c>
      <c r="R37" s="227"/>
      <c r="S37" s="227" t="s">
        <v>17</v>
      </c>
      <c r="T37" s="231"/>
      <c r="V37" s="177"/>
      <c r="W37" s="227" t="s">
        <v>20</v>
      </c>
      <c r="X37" s="227"/>
      <c r="Y37" s="227" t="s">
        <v>17</v>
      </c>
      <c r="Z37" s="231"/>
      <c r="AB37" s="177"/>
      <c r="AC37" s="227" t="s">
        <v>20</v>
      </c>
      <c r="AD37" s="227"/>
      <c r="AE37" s="227" t="s">
        <v>17</v>
      </c>
      <c r="AF37" s="231"/>
      <c r="AH37" s="177"/>
      <c r="AI37" s="227" t="s">
        <v>20</v>
      </c>
      <c r="AJ37" s="227"/>
      <c r="AK37" s="227" t="s">
        <v>17</v>
      </c>
      <c r="AL37" s="231"/>
      <c r="AN37" s="177"/>
      <c r="AO37" s="227" t="s">
        <v>20</v>
      </c>
      <c r="AP37" s="227"/>
      <c r="AQ37" s="227" t="s">
        <v>17</v>
      </c>
      <c r="AR37" s="231"/>
      <c r="AT37" s="177"/>
      <c r="AU37" s="227" t="s">
        <v>20</v>
      </c>
      <c r="AV37" s="227"/>
      <c r="AW37" s="227" t="s">
        <v>17</v>
      </c>
      <c r="AX37" s="231"/>
      <c r="AZ37" s="177"/>
      <c r="BA37" s="227" t="s">
        <v>20</v>
      </c>
      <c r="BB37" s="227"/>
      <c r="BC37" s="227" t="s">
        <v>17</v>
      </c>
      <c r="BD37" s="231"/>
      <c r="BF37" s="177"/>
      <c r="BG37" s="227" t="s">
        <v>20</v>
      </c>
      <c r="BH37" s="227"/>
      <c r="BI37" s="227" t="s">
        <v>17</v>
      </c>
      <c r="BJ37" s="231"/>
      <c r="BL37" s="177"/>
      <c r="BM37" s="227" t="s">
        <v>20</v>
      </c>
      <c r="BN37" s="227"/>
      <c r="BO37" s="227" t="s">
        <v>17</v>
      </c>
      <c r="BP37" s="231"/>
      <c r="BR37" s="177"/>
      <c r="BS37" s="227" t="s">
        <v>20</v>
      </c>
      <c r="BT37" s="227"/>
      <c r="BU37" s="227" t="s">
        <v>17</v>
      </c>
      <c r="BV37" s="231"/>
      <c r="BX37" s="177"/>
      <c r="BY37" s="227" t="s">
        <v>20</v>
      </c>
      <c r="BZ37" s="227"/>
      <c r="CA37" s="227" t="s">
        <v>17</v>
      </c>
      <c r="CB37" s="231"/>
      <c r="CD37" s="177"/>
      <c r="CE37" s="227" t="s">
        <v>20</v>
      </c>
      <c r="CF37" s="227"/>
      <c r="CG37" s="227" t="s">
        <v>17</v>
      </c>
      <c r="CH37" s="231"/>
      <c r="CJ37" s="177"/>
      <c r="CK37" s="227" t="s">
        <v>20</v>
      </c>
      <c r="CL37" s="227"/>
      <c r="CM37" s="227" t="s">
        <v>17</v>
      </c>
      <c r="CN37" s="231"/>
      <c r="CP37" s="177"/>
      <c r="CQ37" s="227" t="s">
        <v>20</v>
      </c>
      <c r="CR37" s="227"/>
      <c r="CS37" s="227" t="s">
        <v>17</v>
      </c>
      <c r="CT37" s="231"/>
      <c r="CV37" s="177"/>
      <c r="CW37" s="227" t="s">
        <v>20</v>
      </c>
      <c r="CX37" s="227"/>
      <c r="CY37" s="227" t="s">
        <v>17</v>
      </c>
      <c r="CZ37" s="231"/>
      <c r="DB37" s="177"/>
      <c r="DC37" s="227" t="s">
        <v>20</v>
      </c>
      <c r="DD37" s="227"/>
      <c r="DE37" s="227" t="s">
        <v>17</v>
      </c>
      <c r="DF37" s="231"/>
      <c r="DH37" s="177"/>
      <c r="DI37" s="227" t="s">
        <v>20</v>
      </c>
      <c r="DJ37" s="227"/>
      <c r="DK37" s="227" t="s">
        <v>17</v>
      </c>
      <c r="DL37" s="231"/>
      <c r="DN37" s="177"/>
      <c r="DO37" s="227" t="s">
        <v>20</v>
      </c>
      <c r="DP37" s="227"/>
      <c r="DQ37" s="227" t="s">
        <v>17</v>
      </c>
      <c r="DR37" s="231"/>
      <c r="DT37" s="177"/>
      <c r="DU37" s="227" t="s">
        <v>20</v>
      </c>
      <c r="DV37" s="227"/>
      <c r="DW37" s="227" t="s">
        <v>17</v>
      </c>
      <c r="DX37" s="231"/>
      <c r="DZ37" s="177"/>
      <c r="EA37" s="227" t="s">
        <v>20</v>
      </c>
      <c r="EB37" s="227"/>
      <c r="EC37" s="227" t="s">
        <v>17</v>
      </c>
      <c r="ED37" s="231"/>
    </row>
    <row r="38" spans="2:134" ht="20.25" customHeight="1" thickBot="1" x14ac:dyDescent="0.4">
      <c r="B38" s="139"/>
      <c r="D38" s="169"/>
      <c r="E38" s="125" t="s">
        <v>88</v>
      </c>
      <c r="F38" s="125" t="s">
        <v>89</v>
      </c>
      <c r="G38" s="125" t="s">
        <v>88</v>
      </c>
      <c r="H38" s="170" t="s">
        <v>89</v>
      </c>
      <c r="J38" s="169"/>
      <c r="K38" s="125" t="s">
        <v>88</v>
      </c>
      <c r="L38" s="125" t="s">
        <v>89</v>
      </c>
      <c r="M38" s="125" t="s">
        <v>88</v>
      </c>
      <c r="N38" s="170" t="s">
        <v>89</v>
      </c>
      <c r="P38" s="169"/>
      <c r="Q38" s="125" t="s">
        <v>88</v>
      </c>
      <c r="R38" s="125" t="s">
        <v>89</v>
      </c>
      <c r="S38" s="125" t="s">
        <v>88</v>
      </c>
      <c r="T38" s="170" t="s">
        <v>89</v>
      </c>
      <c r="V38" s="169"/>
      <c r="W38" s="125" t="s">
        <v>88</v>
      </c>
      <c r="X38" s="125" t="s">
        <v>89</v>
      </c>
      <c r="Y38" s="125" t="s">
        <v>88</v>
      </c>
      <c r="Z38" s="170" t="s">
        <v>89</v>
      </c>
      <c r="AB38" s="169"/>
      <c r="AC38" s="125" t="s">
        <v>88</v>
      </c>
      <c r="AD38" s="125" t="s">
        <v>89</v>
      </c>
      <c r="AE38" s="125" t="s">
        <v>88</v>
      </c>
      <c r="AF38" s="170" t="s">
        <v>89</v>
      </c>
      <c r="AH38" s="169"/>
      <c r="AI38" s="125" t="s">
        <v>88</v>
      </c>
      <c r="AJ38" s="125" t="s">
        <v>89</v>
      </c>
      <c r="AK38" s="125" t="s">
        <v>88</v>
      </c>
      <c r="AL38" s="170" t="s">
        <v>89</v>
      </c>
      <c r="AN38" s="169"/>
      <c r="AO38" s="125" t="s">
        <v>88</v>
      </c>
      <c r="AP38" s="125" t="s">
        <v>89</v>
      </c>
      <c r="AQ38" s="125" t="s">
        <v>88</v>
      </c>
      <c r="AR38" s="170" t="s">
        <v>89</v>
      </c>
      <c r="AT38" s="169"/>
      <c r="AU38" s="125" t="s">
        <v>88</v>
      </c>
      <c r="AV38" s="125" t="s">
        <v>89</v>
      </c>
      <c r="AW38" s="125" t="s">
        <v>88</v>
      </c>
      <c r="AX38" s="170" t="s">
        <v>89</v>
      </c>
      <c r="AZ38" s="169"/>
      <c r="BA38" s="125" t="s">
        <v>88</v>
      </c>
      <c r="BB38" s="125" t="s">
        <v>89</v>
      </c>
      <c r="BC38" s="125" t="s">
        <v>88</v>
      </c>
      <c r="BD38" s="170" t="s">
        <v>89</v>
      </c>
      <c r="BF38" s="169"/>
      <c r="BG38" s="125" t="s">
        <v>88</v>
      </c>
      <c r="BH38" s="125" t="s">
        <v>89</v>
      </c>
      <c r="BI38" s="125" t="s">
        <v>88</v>
      </c>
      <c r="BJ38" s="170" t="s">
        <v>89</v>
      </c>
      <c r="BL38" s="169"/>
      <c r="BM38" s="125" t="s">
        <v>88</v>
      </c>
      <c r="BN38" s="125" t="s">
        <v>89</v>
      </c>
      <c r="BO38" s="125" t="s">
        <v>88</v>
      </c>
      <c r="BP38" s="170" t="s">
        <v>89</v>
      </c>
      <c r="BR38" s="169"/>
      <c r="BS38" s="125" t="s">
        <v>88</v>
      </c>
      <c r="BT38" s="125" t="s">
        <v>89</v>
      </c>
      <c r="BU38" s="125" t="s">
        <v>88</v>
      </c>
      <c r="BV38" s="170" t="s">
        <v>89</v>
      </c>
      <c r="BX38" s="169"/>
      <c r="BY38" s="125" t="s">
        <v>88</v>
      </c>
      <c r="BZ38" s="125" t="s">
        <v>89</v>
      </c>
      <c r="CA38" s="125" t="s">
        <v>88</v>
      </c>
      <c r="CB38" s="170" t="s">
        <v>89</v>
      </c>
      <c r="CD38" s="169"/>
      <c r="CE38" s="125" t="s">
        <v>88</v>
      </c>
      <c r="CF38" s="125" t="s">
        <v>89</v>
      </c>
      <c r="CG38" s="125" t="s">
        <v>88</v>
      </c>
      <c r="CH38" s="170" t="s">
        <v>89</v>
      </c>
      <c r="CJ38" s="169"/>
      <c r="CK38" s="125" t="s">
        <v>88</v>
      </c>
      <c r="CL38" s="125" t="s">
        <v>89</v>
      </c>
      <c r="CM38" s="125" t="s">
        <v>88</v>
      </c>
      <c r="CN38" s="170" t="s">
        <v>89</v>
      </c>
      <c r="CP38" s="169"/>
      <c r="CQ38" s="125" t="s">
        <v>88</v>
      </c>
      <c r="CR38" s="125" t="s">
        <v>89</v>
      </c>
      <c r="CS38" s="125" t="s">
        <v>88</v>
      </c>
      <c r="CT38" s="170" t="s">
        <v>89</v>
      </c>
      <c r="CV38" s="169"/>
      <c r="CW38" s="125" t="s">
        <v>88</v>
      </c>
      <c r="CX38" s="125" t="s">
        <v>89</v>
      </c>
      <c r="CY38" s="125" t="s">
        <v>88</v>
      </c>
      <c r="CZ38" s="170" t="s">
        <v>89</v>
      </c>
      <c r="DB38" s="169"/>
      <c r="DC38" s="125" t="s">
        <v>88</v>
      </c>
      <c r="DD38" s="125" t="s">
        <v>89</v>
      </c>
      <c r="DE38" s="125" t="s">
        <v>88</v>
      </c>
      <c r="DF38" s="170" t="s">
        <v>89</v>
      </c>
      <c r="DH38" s="169"/>
      <c r="DI38" s="125" t="s">
        <v>88</v>
      </c>
      <c r="DJ38" s="125" t="s">
        <v>89</v>
      </c>
      <c r="DK38" s="125" t="s">
        <v>88</v>
      </c>
      <c r="DL38" s="170" t="s">
        <v>89</v>
      </c>
      <c r="DN38" s="169"/>
      <c r="DO38" s="125" t="s">
        <v>88</v>
      </c>
      <c r="DP38" s="125" t="s">
        <v>89</v>
      </c>
      <c r="DQ38" s="125" t="s">
        <v>88</v>
      </c>
      <c r="DR38" s="170" t="s">
        <v>89</v>
      </c>
      <c r="DT38" s="169"/>
      <c r="DU38" s="125" t="s">
        <v>88</v>
      </c>
      <c r="DV38" s="125" t="s">
        <v>89</v>
      </c>
      <c r="DW38" s="125" t="s">
        <v>88</v>
      </c>
      <c r="DX38" s="170" t="s">
        <v>89</v>
      </c>
      <c r="DZ38" s="169"/>
      <c r="EA38" s="125" t="s">
        <v>88</v>
      </c>
      <c r="EB38" s="125" t="s">
        <v>89</v>
      </c>
      <c r="EC38" s="125" t="s">
        <v>88</v>
      </c>
      <c r="ED38" s="170" t="s">
        <v>89</v>
      </c>
    </row>
    <row r="39" spans="2:134" ht="20.25" customHeight="1" thickBot="1" x14ac:dyDescent="0.4">
      <c r="B39" s="226" t="s">
        <v>37</v>
      </c>
      <c r="C39" s="167" t="s">
        <v>56</v>
      </c>
      <c r="D39" s="171" t="s">
        <v>56</v>
      </c>
      <c r="E39" s="131">
        <v>104.496811655109</v>
      </c>
      <c r="F39" s="131">
        <v>123.71</v>
      </c>
      <c r="G39" s="131">
        <v>214.53455846396969</v>
      </c>
      <c r="H39" s="172">
        <v>271.93</v>
      </c>
      <c r="I39" s="242"/>
      <c r="J39" s="171" t="s">
        <v>56</v>
      </c>
      <c r="K39" s="131">
        <v>104.496811655109</v>
      </c>
      <c r="L39" s="131">
        <v>123.71</v>
      </c>
      <c r="M39" s="131">
        <v>214.53455846396969</v>
      </c>
      <c r="N39" s="172">
        <v>271.93</v>
      </c>
      <c r="P39" s="171" t="s">
        <v>56</v>
      </c>
      <c r="Q39" s="131">
        <v>104.496811655109</v>
      </c>
      <c r="R39" s="131">
        <v>123.71</v>
      </c>
      <c r="S39" s="131">
        <v>214.53455846396969</v>
      </c>
      <c r="T39" s="172">
        <v>271.93</v>
      </c>
      <c r="V39" s="171" t="s">
        <v>56</v>
      </c>
      <c r="W39" s="131">
        <v>104.496811655109</v>
      </c>
      <c r="X39" s="131">
        <v>123.71</v>
      </c>
      <c r="Y39" s="131">
        <v>214.53455846396969</v>
      </c>
      <c r="Z39" s="172">
        <v>271.93</v>
      </c>
      <c r="AB39" s="171" t="s">
        <v>56</v>
      </c>
      <c r="AC39" s="131">
        <v>104.496811655109</v>
      </c>
      <c r="AD39" s="131">
        <v>123.71</v>
      </c>
      <c r="AE39" s="131">
        <v>214.53455846396969</v>
      </c>
      <c r="AF39" s="172">
        <v>271.93</v>
      </c>
      <c r="AH39" s="171" t="s">
        <v>56</v>
      </c>
      <c r="AI39" s="131">
        <v>104.496811655109</v>
      </c>
      <c r="AJ39" s="131">
        <v>123.71</v>
      </c>
      <c r="AK39" s="131">
        <v>214.53455846396969</v>
      </c>
      <c r="AL39" s="172">
        <v>271.93</v>
      </c>
      <c r="AN39" s="171" t="s">
        <v>56</v>
      </c>
      <c r="AO39" s="131">
        <v>104.496811655109</v>
      </c>
      <c r="AP39" s="131">
        <v>123.71</v>
      </c>
      <c r="AQ39" s="131">
        <v>214.53455846396969</v>
      </c>
      <c r="AR39" s="172">
        <v>271.93</v>
      </c>
      <c r="AT39" s="171" t="s">
        <v>56</v>
      </c>
      <c r="AU39" s="131">
        <v>104.496811655109</v>
      </c>
      <c r="AV39" s="131">
        <v>123.71</v>
      </c>
      <c r="AW39" s="131">
        <v>214.53455846396969</v>
      </c>
      <c r="AX39" s="172">
        <v>271.93</v>
      </c>
      <c r="AZ39" s="171" t="s">
        <v>56</v>
      </c>
      <c r="BA39" s="131">
        <v>104.496811655109</v>
      </c>
      <c r="BB39" s="131">
        <v>123.71</v>
      </c>
      <c r="BC39" s="131">
        <v>214.53455846396969</v>
      </c>
      <c r="BD39" s="172">
        <v>271.93</v>
      </c>
      <c r="BF39" s="171" t="s">
        <v>56</v>
      </c>
      <c r="BG39" s="131">
        <v>104.496811655109</v>
      </c>
      <c r="BH39" s="131">
        <v>123.71</v>
      </c>
      <c r="BI39" s="131">
        <v>214.53455846396969</v>
      </c>
      <c r="BJ39" s="172">
        <v>271.93</v>
      </c>
      <c r="BL39" s="171" t="s">
        <v>56</v>
      </c>
      <c r="BM39" s="131">
        <v>94.799999999999983</v>
      </c>
      <c r="BN39" s="131">
        <v>112.35</v>
      </c>
      <c r="BO39" s="131">
        <v>199.2</v>
      </c>
      <c r="BP39" s="172">
        <v>251.68</v>
      </c>
      <c r="BR39" s="171" t="s">
        <v>56</v>
      </c>
      <c r="BS39" s="131">
        <v>94.799999999999983</v>
      </c>
      <c r="BT39" s="131">
        <v>112.35</v>
      </c>
      <c r="BU39" s="131">
        <v>199.2</v>
      </c>
      <c r="BV39" s="172">
        <v>251.68</v>
      </c>
      <c r="BX39" s="171" t="s">
        <v>56</v>
      </c>
      <c r="BY39" s="131">
        <v>94.799999999999983</v>
      </c>
      <c r="BZ39" s="131">
        <v>112.35</v>
      </c>
      <c r="CA39" s="131">
        <v>199.2</v>
      </c>
      <c r="CB39" s="172">
        <v>251.68</v>
      </c>
      <c r="CD39" s="171" t="s">
        <v>56</v>
      </c>
      <c r="CE39" s="131">
        <v>94.799999999999983</v>
      </c>
      <c r="CF39" s="131">
        <v>112.35</v>
      </c>
      <c r="CG39" s="131">
        <v>199.2</v>
      </c>
      <c r="CH39" s="172">
        <v>251.68</v>
      </c>
      <c r="CJ39" s="171" t="s">
        <v>56</v>
      </c>
      <c r="CK39" s="131">
        <v>94.799999999999983</v>
      </c>
      <c r="CL39" s="131">
        <v>112.35</v>
      </c>
      <c r="CM39" s="131">
        <v>199.2</v>
      </c>
      <c r="CN39" s="172">
        <v>251.68</v>
      </c>
      <c r="CP39" s="171" t="s">
        <v>56</v>
      </c>
      <c r="CQ39" s="131">
        <v>94.799999999999983</v>
      </c>
      <c r="CR39" s="131">
        <v>112.35</v>
      </c>
      <c r="CS39" s="131">
        <v>199.2</v>
      </c>
      <c r="CT39" s="172">
        <v>251.68</v>
      </c>
      <c r="CV39" s="171" t="s">
        <v>56</v>
      </c>
      <c r="CW39" s="131">
        <v>94.799999999999983</v>
      </c>
      <c r="CX39" s="131">
        <v>112.35</v>
      </c>
      <c r="CY39" s="131">
        <v>199.2</v>
      </c>
      <c r="CZ39" s="172">
        <v>251.68</v>
      </c>
      <c r="DB39" s="171" t="s">
        <v>56</v>
      </c>
      <c r="DC39" s="131">
        <v>94.799999999999983</v>
      </c>
      <c r="DD39" s="131">
        <v>112.35</v>
      </c>
      <c r="DE39" s="131">
        <v>199.2</v>
      </c>
      <c r="DF39" s="172">
        <v>251.68</v>
      </c>
      <c r="DH39" s="171" t="s">
        <v>56</v>
      </c>
      <c r="DI39" s="131">
        <v>94.799999999999983</v>
      </c>
      <c r="DJ39" s="131">
        <v>112.35</v>
      </c>
      <c r="DK39" s="131">
        <v>199.2</v>
      </c>
      <c r="DL39" s="172">
        <v>251.68</v>
      </c>
      <c r="DN39" s="171" t="s">
        <v>56</v>
      </c>
      <c r="DO39" s="131">
        <v>94.799999999999983</v>
      </c>
      <c r="DP39" s="131">
        <v>112.35</v>
      </c>
      <c r="DQ39" s="131">
        <v>199.2</v>
      </c>
      <c r="DR39" s="172">
        <v>251.68</v>
      </c>
      <c r="DT39" s="171" t="s">
        <v>56</v>
      </c>
      <c r="DU39" s="131">
        <v>94.799999999999983</v>
      </c>
      <c r="DV39" s="131">
        <v>112.35</v>
      </c>
      <c r="DW39" s="131">
        <v>199.2</v>
      </c>
      <c r="DX39" s="172">
        <v>251.68</v>
      </c>
      <c r="DZ39" s="171" t="s">
        <v>56</v>
      </c>
      <c r="EA39" s="131">
        <v>94.799999999999983</v>
      </c>
      <c r="EB39" s="131">
        <v>112.13</v>
      </c>
      <c r="EC39" s="131">
        <v>199.2</v>
      </c>
      <c r="ED39" s="172">
        <v>250.86</v>
      </c>
    </row>
    <row r="40" spans="2:134" ht="20.25" customHeight="1" thickBot="1" x14ac:dyDescent="0.4">
      <c r="B40" s="226"/>
      <c r="C40" s="168" t="s">
        <v>41</v>
      </c>
      <c r="D40" s="173" t="s">
        <v>90</v>
      </c>
      <c r="E40" s="133">
        <v>0.14066000000000001</v>
      </c>
      <c r="F40" s="133">
        <v>0.18939</v>
      </c>
      <c r="G40" s="133">
        <v>9.3259999999999996E-2</v>
      </c>
      <c r="H40" s="174">
        <v>0.13250999999999999</v>
      </c>
      <c r="I40" s="242"/>
      <c r="J40" s="173" t="s">
        <v>90</v>
      </c>
      <c r="K40" s="133">
        <v>0.13832</v>
      </c>
      <c r="L40" s="133">
        <v>0.18658</v>
      </c>
      <c r="M40" s="133">
        <v>9.078E-2</v>
      </c>
      <c r="N40" s="174">
        <v>0.12953000000000001</v>
      </c>
      <c r="P40" s="173" t="s">
        <v>90</v>
      </c>
      <c r="Q40" s="133">
        <v>0.13611000000000001</v>
      </c>
      <c r="R40" s="133">
        <v>0.18393000000000001</v>
      </c>
      <c r="S40" s="133">
        <v>8.8569999999999996E-2</v>
      </c>
      <c r="T40" s="174">
        <v>0.12687999999999999</v>
      </c>
      <c r="V40" s="173" t="s">
        <v>90</v>
      </c>
      <c r="W40" s="133">
        <v>0.13585</v>
      </c>
      <c r="X40" s="133">
        <v>0.18361</v>
      </c>
      <c r="Y40" s="133">
        <v>8.831E-2</v>
      </c>
      <c r="Z40" s="174">
        <v>0.12656000000000001</v>
      </c>
      <c r="AB40" s="173" t="s">
        <v>90</v>
      </c>
      <c r="AC40" s="133">
        <v>0.13156999999999999</v>
      </c>
      <c r="AD40" s="133">
        <v>0.17752999999999999</v>
      </c>
      <c r="AE40" s="133">
        <v>8.4019999999999997E-2</v>
      </c>
      <c r="AF40" s="174">
        <v>0.12046999999999999</v>
      </c>
      <c r="AH40" s="173" t="s">
        <v>90</v>
      </c>
      <c r="AI40" s="133">
        <v>0.12903000000000001</v>
      </c>
      <c r="AJ40" s="133">
        <v>0.17448</v>
      </c>
      <c r="AK40" s="133">
        <v>8.1490000000000007E-2</v>
      </c>
      <c r="AL40" s="174">
        <v>0.11743000000000001</v>
      </c>
      <c r="AN40" s="173" t="s">
        <v>90</v>
      </c>
      <c r="AO40" s="133">
        <v>0.13011</v>
      </c>
      <c r="AP40" s="133">
        <v>0.17577999999999999</v>
      </c>
      <c r="AQ40" s="133">
        <v>8.2570000000000005E-2</v>
      </c>
      <c r="AR40" s="174">
        <v>0.11873</v>
      </c>
      <c r="AT40" s="173" t="s">
        <v>90</v>
      </c>
      <c r="AU40" s="133">
        <v>0.12429</v>
      </c>
      <c r="AV40" s="133">
        <v>0.16879</v>
      </c>
      <c r="AW40" s="133">
        <v>7.6740000000000003E-2</v>
      </c>
      <c r="AX40" s="174">
        <v>0.11173</v>
      </c>
      <c r="AZ40" s="173" t="s">
        <v>90</v>
      </c>
      <c r="BA40" s="133">
        <v>0.12539</v>
      </c>
      <c r="BB40" s="133">
        <v>0.17011000000000001</v>
      </c>
      <c r="BC40" s="133">
        <v>7.7850000000000003E-2</v>
      </c>
      <c r="BD40" s="174">
        <v>0.11305999999999999</v>
      </c>
      <c r="BF40" s="173" t="s">
        <v>90</v>
      </c>
      <c r="BG40" s="133">
        <v>0.12343999999999999</v>
      </c>
      <c r="BH40" s="133">
        <v>0.16777</v>
      </c>
      <c r="BI40" s="133">
        <v>7.5889999999999999E-2</v>
      </c>
      <c r="BJ40" s="174">
        <v>0.11072</v>
      </c>
      <c r="BL40" s="173" t="s">
        <v>90</v>
      </c>
      <c r="BM40" s="133">
        <v>0.12085</v>
      </c>
      <c r="BN40" s="133">
        <v>0.16467000000000001</v>
      </c>
      <c r="BO40" s="133">
        <v>6.9279999999999994E-2</v>
      </c>
      <c r="BP40" s="174">
        <v>0.10278</v>
      </c>
      <c r="BR40" s="173" t="s">
        <v>90</v>
      </c>
      <c r="BS40" s="133">
        <v>0.11919</v>
      </c>
      <c r="BT40" s="133">
        <v>0.16267000000000001</v>
      </c>
      <c r="BU40" s="133">
        <v>6.762E-2</v>
      </c>
      <c r="BV40" s="174">
        <v>0.10077999999999999</v>
      </c>
      <c r="BX40" s="173" t="s">
        <v>90</v>
      </c>
      <c r="BY40" s="133">
        <v>0.11796</v>
      </c>
      <c r="BZ40" s="133">
        <v>0.16119</v>
      </c>
      <c r="CA40" s="133">
        <v>6.6379999999999995E-2</v>
      </c>
      <c r="CB40" s="174">
        <v>9.9309999999999996E-2</v>
      </c>
      <c r="CD40" s="173" t="s">
        <v>90</v>
      </c>
      <c r="CE40" s="133">
        <v>0.12397</v>
      </c>
      <c r="CF40" s="133">
        <v>0.16839999999999999</v>
      </c>
      <c r="CG40" s="133">
        <v>7.1300000000000002E-2</v>
      </c>
      <c r="CH40" s="174">
        <v>0.10521</v>
      </c>
      <c r="CJ40" s="173" t="s">
        <v>90</v>
      </c>
      <c r="CK40" s="133">
        <v>0.12862999999999999</v>
      </c>
      <c r="CL40" s="133">
        <v>0.17399999999999999</v>
      </c>
      <c r="CM40" s="133">
        <v>7.5969999999999996E-2</v>
      </c>
      <c r="CN40" s="174">
        <v>0.1108</v>
      </c>
      <c r="CP40" s="173" t="s">
        <v>90</v>
      </c>
      <c r="CQ40" s="133">
        <v>0.13779</v>
      </c>
      <c r="CR40" s="133">
        <v>0.18498999999999999</v>
      </c>
      <c r="CS40" s="133">
        <v>8.5129999999999997E-2</v>
      </c>
      <c r="CT40" s="174">
        <v>0.12180000000000001</v>
      </c>
      <c r="CV40" s="173" t="s">
        <v>90</v>
      </c>
      <c r="CW40" s="133">
        <v>0.14124999999999999</v>
      </c>
      <c r="CX40" s="133">
        <v>0.17954999999999999</v>
      </c>
      <c r="CY40" s="133">
        <v>8.8590000000000002E-2</v>
      </c>
      <c r="CZ40" s="174">
        <v>0.11635</v>
      </c>
      <c r="DB40" s="173" t="s">
        <v>90</v>
      </c>
      <c r="DC40" s="133">
        <v>0.13607</v>
      </c>
      <c r="DD40" s="133">
        <v>0.17333000000000001</v>
      </c>
      <c r="DE40" s="133">
        <v>8.3409999999999998E-2</v>
      </c>
      <c r="DF40" s="174">
        <v>0.11013000000000001</v>
      </c>
      <c r="DH40" s="173" t="s">
        <v>90</v>
      </c>
      <c r="DI40" s="133">
        <v>0.13224</v>
      </c>
      <c r="DJ40" s="133">
        <v>0.16872999999999999</v>
      </c>
      <c r="DK40" s="133">
        <v>7.9570000000000002E-2</v>
      </c>
      <c r="DL40" s="174">
        <v>0.10553</v>
      </c>
      <c r="DN40" s="173" t="s">
        <v>90</v>
      </c>
      <c r="DO40" s="133">
        <v>0.12302</v>
      </c>
      <c r="DP40" s="133">
        <v>0.15767</v>
      </c>
      <c r="DQ40" s="133">
        <v>7.0360000000000006E-2</v>
      </c>
      <c r="DR40" s="174">
        <v>9.4479999999999995E-2</v>
      </c>
      <c r="DT40" s="173" t="s">
        <v>90</v>
      </c>
      <c r="DU40" s="133">
        <v>0.12459000000000001</v>
      </c>
      <c r="DV40" s="133">
        <v>0.15956000000000001</v>
      </c>
      <c r="DW40" s="133">
        <v>7.1929999999999994E-2</v>
      </c>
      <c r="DX40" s="174">
        <v>9.6360000000000001E-2</v>
      </c>
      <c r="DZ40" s="173" t="s">
        <v>90</v>
      </c>
      <c r="EA40" s="133">
        <v>0.12282999999999999</v>
      </c>
      <c r="EB40" s="133">
        <v>0.15744</v>
      </c>
      <c r="EC40" s="133">
        <v>7.016E-2</v>
      </c>
      <c r="ED40" s="174">
        <v>9.4240000000000004E-2</v>
      </c>
    </row>
    <row r="41" spans="2:134" ht="20.25" customHeight="1" thickBot="1" x14ac:dyDescent="0.4">
      <c r="B41" s="139"/>
      <c r="D41" s="175"/>
      <c r="E41" s="242"/>
      <c r="F41" s="242"/>
      <c r="G41" s="242"/>
      <c r="H41" s="176"/>
      <c r="J41" s="175"/>
      <c r="N41" s="176"/>
      <c r="P41" s="175"/>
      <c r="T41" s="176"/>
      <c r="V41" s="175"/>
      <c r="Z41" s="176"/>
      <c r="AB41" s="175"/>
      <c r="AF41" s="176"/>
      <c r="AH41" s="175"/>
      <c r="AL41" s="176"/>
      <c r="AN41" s="175"/>
      <c r="AR41" s="176"/>
      <c r="AT41" s="175"/>
      <c r="AX41" s="176"/>
      <c r="AZ41" s="175"/>
      <c r="BD41" s="176"/>
      <c r="BF41" s="175"/>
      <c r="BJ41" s="176"/>
      <c r="BL41" s="175"/>
      <c r="BP41" s="176"/>
      <c r="BR41" s="175"/>
      <c r="BV41" s="176"/>
      <c r="BX41" s="175"/>
      <c r="CB41" s="176"/>
      <c r="CD41" s="175"/>
      <c r="CH41" s="176"/>
      <c r="CJ41" s="175"/>
      <c r="CN41" s="176"/>
      <c r="CP41" s="175"/>
      <c r="CT41" s="176"/>
      <c r="CV41" s="175"/>
      <c r="CZ41" s="176"/>
      <c r="DB41" s="175"/>
      <c r="DF41" s="176"/>
      <c r="DH41" s="175"/>
      <c r="DL41" s="176"/>
      <c r="DN41" s="175"/>
      <c r="DR41" s="176"/>
      <c r="DT41" s="175"/>
      <c r="DX41" s="176"/>
      <c r="DZ41" s="175"/>
      <c r="ED41" s="176"/>
    </row>
    <row r="42" spans="2:134" ht="20.25" customHeight="1" thickBot="1" x14ac:dyDescent="0.4">
      <c r="B42" s="139"/>
      <c r="D42" s="177"/>
      <c r="E42" s="227" t="s">
        <v>20</v>
      </c>
      <c r="F42" s="227"/>
      <c r="G42" s="227" t="s">
        <v>17</v>
      </c>
      <c r="H42" s="231"/>
      <c r="J42" s="177"/>
      <c r="K42" s="227" t="s">
        <v>20</v>
      </c>
      <c r="L42" s="227"/>
      <c r="M42" s="227" t="s">
        <v>17</v>
      </c>
      <c r="N42" s="231"/>
      <c r="P42" s="177"/>
      <c r="Q42" s="227" t="s">
        <v>20</v>
      </c>
      <c r="R42" s="227"/>
      <c r="S42" s="227" t="s">
        <v>17</v>
      </c>
      <c r="T42" s="231"/>
      <c r="V42" s="177"/>
      <c r="W42" s="227" t="s">
        <v>20</v>
      </c>
      <c r="X42" s="227"/>
      <c r="Y42" s="227" t="s">
        <v>17</v>
      </c>
      <c r="Z42" s="231"/>
      <c r="AB42" s="177"/>
      <c r="AC42" s="227" t="s">
        <v>20</v>
      </c>
      <c r="AD42" s="227"/>
      <c r="AE42" s="227" t="s">
        <v>17</v>
      </c>
      <c r="AF42" s="231"/>
      <c r="AH42" s="177"/>
      <c r="AI42" s="227" t="s">
        <v>20</v>
      </c>
      <c r="AJ42" s="227"/>
      <c r="AK42" s="227" t="s">
        <v>17</v>
      </c>
      <c r="AL42" s="231"/>
      <c r="AN42" s="177"/>
      <c r="AO42" s="227" t="s">
        <v>20</v>
      </c>
      <c r="AP42" s="227"/>
      <c r="AQ42" s="227" t="s">
        <v>17</v>
      </c>
      <c r="AR42" s="231"/>
      <c r="AT42" s="177"/>
      <c r="AU42" s="227" t="s">
        <v>20</v>
      </c>
      <c r="AV42" s="227"/>
      <c r="AW42" s="227" t="s">
        <v>17</v>
      </c>
      <c r="AX42" s="231"/>
      <c r="AZ42" s="177"/>
      <c r="BA42" s="227" t="s">
        <v>20</v>
      </c>
      <c r="BB42" s="227"/>
      <c r="BC42" s="227" t="s">
        <v>17</v>
      </c>
      <c r="BD42" s="231"/>
      <c r="BF42" s="177"/>
      <c r="BG42" s="227" t="s">
        <v>20</v>
      </c>
      <c r="BH42" s="227"/>
      <c r="BI42" s="227" t="s">
        <v>17</v>
      </c>
      <c r="BJ42" s="231"/>
      <c r="BL42" s="177"/>
      <c r="BM42" s="227" t="s">
        <v>20</v>
      </c>
      <c r="BN42" s="227"/>
      <c r="BO42" s="227" t="s">
        <v>17</v>
      </c>
      <c r="BP42" s="231"/>
      <c r="BR42" s="177"/>
      <c r="BS42" s="227" t="s">
        <v>20</v>
      </c>
      <c r="BT42" s="227"/>
      <c r="BU42" s="227" t="s">
        <v>17</v>
      </c>
      <c r="BV42" s="231"/>
      <c r="BX42" s="177"/>
      <c r="BY42" s="227" t="s">
        <v>20</v>
      </c>
      <c r="BZ42" s="227"/>
      <c r="CA42" s="227" t="s">
        <v>17</v>
      </c>
      <c r="CB42" s="231"/>
      <c r="CD42" s="177"/>
      <c r="CE42" s="227" t="s">
        <v>20</v>
      </c>
      <c r="CF42" s="227"/>
      <c r="CG42" s="227" t="s">
        <v>17</v>
      </c>
      <c r="CH42" s="231"/>
      <c r="CJ42" s="177"/>
      <c r="CK42" s="227" t="s">
        <v>20</v>
      </c>
      <c r="CL42" s="227"/>
      <c r="CM42" s="227" t="s">
        <v>17</v>
      </c>
      <c r="CN42" s="231"/>
      <c r="CP42" s="177"/>
      <c r="CQ42" s="227" t="s">
        <v>20</v>
      </c>
      <c r="CR42" s="227"/>
      <c r="CS42" s="227" t="s">
        <v>17</v>
      </c>
      <c r="CT42" s="231"/>
      <c r="CV42" s="177"/>
      <c r="CW42" s="227" t="s">
        <v>20</v>
      </c>
      <c r="CX42" s="227"/>
      <c r="CY42" s="227" t="s">
        <v>17</v>
      </c>
      <c r="CZ42" s="231"/>
      <c r="DB42" s="177"/>
      <c r="DC42" s="227" t="s">
        <v>20</v>
      </c>
      <c r="DD42" s="227"/>
      <c r="DE42" s="227" t="s">
        <v>17</v>
      </c>
      <c r="DF42" s="231"/>
      <c r="DH42" s="177"/>
      <c r="DI42" s="227" t="s">
        <v>20</v>
      </c>
      <c r="DJ42" s="227"/>
      <c r="DK42" s="227" t="s">
        <v>17</v>
      </c>
      <c r="DL42" s="231"/>
      <c r="DN42" s="177"/>
      <c r="DO42" s="227" t="s">
        <v>20</v>
      </c>
      <c r="DP42" s="227"/>
      <c r="DQ42" s="227" t="s">
        <v>17</v>
      </c>
      <c r="DR42" s="231"/>
      <c r="DT42" s="177"/>
      <c r="DU42" s="227" t="s">
        <v>20</v>
      </c>
      <c r="DV42" s="227"/>
      <c r="DW42" s="227" t="s">
        <v>17</v>
      </c>
      <c r="DX42" s="231"/>
      <c r="DZ42" s="177"/>
      <c r="EA42" s="227" t="s">
        <v>20</v>
      </c>
      <c r="EB42" s="227"/>
      <c r="EC42" s="227" t="s">
        <v>17</v>
      </c>
      <c r="ED42" s="231"/>
    </row>
    <row r="43" spans="2:134" ht="20.25" customHeight="1" thickBot="1" x14ac:dyDescent="0.4">
      <c r="B43" s="139"/>
      <c r="D43" s="169"/>
      <c r="E43" s="125" t="s">
        <v>88</v>
      </c>
      <c r="F43" s="125" t="s">
        <v>89</v>
      </c>
      <c r="G43" s="125" t="s">
        <v>88</v>
      </c>
      <c r="H43" s="170" t="s">
        <v>89</v>
      </c>
      <c r="J43" s="169"/>
      <c r="K43" s="125" t="s">
        <v>88</v>
      </c>
      <c r="L43" s="125" t="s">
        <v>89</v>
      </c>
      <c r="M43" s="125" t="s">
        <v>88</v>
      </c>
      <c r="N43" s="170" t="s">
        <v>89</v>
      </c>
      <c r="P43" s="169"/>
      <c r="Q43" s="125" t="s">
        <v>88</v>
      </c>
      <c r="R43" s="125" t="s">
        <v>89</v>
      </c>
      <c r="S43" s="125" t="s">
        <v>88</v>
      </c>
      <c r="T43" s="170" t="s">
        <v>89</v>
      </c>
      <c r="V43" s="169"/>
      <c r="W43" s="125" t="s">
        <v>88</v>
      </c>
      <c r="X43" s="125" t="s">
        <v>89</v>
      </c>
      <c r="Y43" s="125" t="s">
        <v>88</v>
      </c>
      <c r="Z43" s="170" t="s">
        <v>89</v>
      </c>
      <c r="AB43" s="169"/>
      <c r="AC43" s="125" t="s">
        <v>88</v>
      </c>
      <c r="AD43" s="125" t="s">
        <v>89</v>
      </c>
      <c r="AE43" s="125" t="s">
        <v>88</v>
      </c>
      <c r="AF43" s="170" t="s">
        <v>89</v>
      </c>
      <c r="AH43" s="169"/>
      <c r="AI43" s="125" t="s">
        <v>88</v>
      </c>
      <c r="AJ43" s="125" t="s">
        <v>89</v>
      </c>
      <c r="AK43" s="125" t="s">
        <v>88</v>
      </c>
      <c r="AL43" s="170" t="s">
        <v>89</v>
      </c>
      <c r="AN43" s="169"/>
      <c r="AO43" s="125" t="s">
        <v>88</v>
      </c>
      <c r="AP43" s="125" t="s">
        <v>89</v>
      </c>
      <c r="AQ43" s="125" t="s">
        <v>88</v>
      </c>
      <c r="AR43" s="170" t="s">
        <v>89</v>
      </c>
      <c r="AT43" s="169"/>
      <c r="AU43" s="125" t="s">
        <v>88</v>
      </c>
      <c r="AV43" s="125" t="s">
        <v>89</v>
      </c>
      <c r="AW43" s="125" t="s">
        <v>88</v>
      </c>
      <c r="AX43" s="170" t="s">
        <v>89</v>
      </c>
      <c r="AZ43" s="169"/>
      <c r="BA43" s="125" t="s">
        <v>88</v>
      </c>
      <c r="BB43" s="125" t="s">
        <v>89</v>
      </c>
      <c r="BC43" s="125" t="s">
        <v>88</v>
      </c>
      <c r="BD43" s="170" t="s">
        <v>89</v>
      </c>
      <c r="BF43" s="169"/>
      <c r="BG43" s="125" t="s">
        <v>88</v>
      </c>
      <c r="BH43" s="125" t="s">
        <v>89</v>
      </c>
      <c r="BI43" s="125" t="s">
        <v>88</v>
      </c>
      <c r="BJ43" s="170" t="s">
        <v>89</v>
      </c>
      <c r="BL43" s="169"/>
      <c r="BM43" s="125" t="s">
        <v>88</v>
      </c>
      <c r="BN43" s="125" t="s">
        <v>89</v>
      </c>
      <c r="BO43" s="125" t="s">
        <v>88</v>
      </c>
      <c r="BP43" s="170" t="s">
        <v>89</v>
      </c>
      <c r="BR43" s="169"/>
      <c r="BS43" s="125" t="s">
        <v>88</v>
      </c>
      <c r="BT43" s="125" t="s">
        <v>89</v>
      </c>
      <c r="BU43" s="125" t="s">
        <v>88</v>
      </c>
      <c r="BV43" s="170" t="s">
        <v>89</v>
      </c>
      <c r="BX43" s="169"/>
      <c r="BY43" s="125" t="s">
        <v>88</v>
      </c>
      <c r="BZ43" s="125" t="s">
        <v>89</v>
      </c>
      <c r="CA43" s="125" t="s">
        <v>88</v>
      </c>
      <c r="CB43" s="170" t="s">
        <v>89</v>
      </c>
      <c r="CD43" s="169"/>
      <c r="CE43" s="125" t="s">
        <v>88</v>
      </c>
      <c r="CF43" s="125" t="s">
        <v>89</v>
      </c>
      <c r="CG43" s="125" t="s">
        <v>88</v>
      </c>
      <c r="CH43" s="170" t="s">
        <v>89</v>
      </c>
      <c r="CJ43" s="169"/>
      <c r="CK43" s="125" t="s">
        <v>88</v>
      </c>
      <c r="CL43" s="125" t="s">
        <v>89</v>
      </c>
      <c r="CM43" s="125" t="s">
        <v>88</v>
      </c>
      <c r="CN43" s="170" t="s">
        <v>89</v>
      </c>
      <c r="CP43" s="169"/>
      <c r="CQ43" s="125" t="s">
        <v>88</v>
      </c>
      <c r="CR43" s="125" t="s">
        <v>89</v>
      </c>
      <c r="CS43" s="125" t="s">
        <v>88</v>
      </c>
      <c r="CT43" s="170" t="s">
        <v>89</v>
      </c>
      <c r="CV43" s="169"/>
      <c r="CW43" s="125" t="s">
        <v>88</v>
      </c>
      <c r="CX43" s="125" t="s">
        <v>89</v>
      </c>
      <c r="CY43" s="125" t="s">
        <v>88</v>
      </c>
      <c r="CZ43" s="170" t="s">
        <v>89</v>
      </c>
      <c r="DB43" s="169"/>
      <c r="DC43" s="125" t="s">
        <v>88</v>
      </c>
      <c r="DD43" s="125" t="s">
        <v>89</v>
      </c>
      <c r="DE43" s="125" t="s">
        <v>88</v>
      </c>
      <c r="DF43" s="170" t="s">
        <v>89</v>
      </c>
      <c r="DH43" s="169"/>
      <c r="DI43" s="125" t="s">
        <v>88</v>
      </c>
      <c r="DJ43" s="125" t="s">
        <v>89</v>
      </c>
      <c r="DK43" s="125" t="s">
        <v>88</v>
      </c>
      <c r="DL43" s="170" t="s">
        <v>89</v>
      </c>
      <c r="DN43" s="169"/>
      <c r="DO43" s="125" t="s">
        <v>88</v>
      </c>
      <c r="DP43" s="125" t="s">
        <v>89</v>
      </c>
      <c r="DQ43" s="125" t="s">
        <v>88</v>
      </c>
      <c r="DR43" s="170" t="s">
        <v>89</v>
      </c>
      <c r="DT43" s="169"/>
      <c r="DU43" s="125" t="s">
        <v>88</v>
      </c>
      <c r="DV43" s="125" t="s">
        <v>89</v>
      </c>
      <c r="DW43" s="125" t="s">
        <v>88</v>
      </c>
      <c r="DX43" s="170" t="s">
        <v>89</v>
      </c>
      <c r="DZ43" s="169"/>
      <c r="EA43" s="125" t="s">
        <v>88</v>
      </c>
      <c r="EB43" s="125" t="s">
        <v>89</v>
      </c>
      <c r="EC43" s="125" t="s">
        <v>88</v>
      </c>
      <c r="ED43" s="170" t="s">
        <v>89</v>
      </c>
    </row>
    <row r="44" spans="2:134" ht="20.25" customHeight="1" thickBot="1" x14ac:dyDescent="0.4">
      <c r="B44" s="226" t="s">
        <v>38</v>
      </c>
      <c r="C44" s="167" t="s">
        <v>56</v>
      </c>
      <c r="D44" s="171" t="s">
        <v>56</v>
      </c>
      <c r="E44" s="131">
        <v>104.21768166174598</v>
      </c>
      <c r="F44" s="131">
        <v>124.95</v>
      </c>
      <c r="G44" s="131">
        <v>329.88049893849103</v>
      </c>
      <c r="H44" s="172">
        <v>399.57</v>
      </c>
      <c r="I44" s="242"/>
      <c r="J44" s="171" t="s">
        <v>56</v>
      </c>
      <c r="K44" s="131">
        <v>104.21768166174598</v>
      </c>
      <c r="L44" s="131">
        <v>124.95</v>
      </c>
      <c r="M44" s="131">
        <v>329.88049893849103</v>
      </c>
      <c r="N44" s="172">
        <v>399.57</v>
      </c>
      <c r="P44" s="171" t="s">
        <v>56</v>
      </c>
      <c r="Q44" s="131">
        <v>104.21768166174598</v>
      </c>
      <c r="R44" s="131">
        <v>124.95</v>
      </c>
      <c r="S44" s="131">
        <v>329.88049893849103</v>
      </c>
      <c r="T44" s="172">
        <v>399.57</v>
      </c>
      <c r="V44" s="171" t="s">
        <v>56</v>
      </c>
      <c r="W44" s="131">
        <v>104.21768166174598</v>
      </c>
      <c r="X44" s="131">
        <v>124.95</v>
      </c>
      <c r="Y44" s="131">
        <v>329.88049893849103</v>
      </c>
      <c r="Z44" s="172">
        <v>399.57</v>
      </c>
      <c r="AB44" s="171" t="s">
        <v>56</v>
      </c>
      <c r="AC44" s="131">
        <v>104.21768166174598</v>
      </c>
      <c r="AD44" s="131">
        <v>124.95</v>
      </c>
      <c r="AE44" s="131">
        <v>329.88049893849103</v>
      </c>
      <c r="AF44" s="172">
        <v>399.57</v>
      </c>
      <c r="AH44" s="171" t="s">
        <v>56</v>
      </c>
      <c r="AI44" s="131">
        <v>104.21768166174598</v>
      </c>
      <c r="AJ44" s="131">
        <v>124.95</v>
      </c>
      <c r="AK44" s="131">
        <v>329.88049893849103</v>
      </c>
      <c r="AL44" s="172">
        <v>399.57</v>
      </c>
      <c r="AN44" s="171" t="s">
        <v>56</v>
      </c>
      <c r="AO44" s="131">
        <v>104.21768166174598</v>
      </c>
      <c r="AP44" s="131">
        <v>124.95</v>
      </c>
      <c r="AQ44" s="131">
        <v>329.88049893849103</v>
      </c>
      <c r="AR44" s="172">
        <v>399.57</v>
      </c>
      <c r="AT44" s="171" t="s">
        <v>56</v>
      </c>
      <c r="AU44" s="131">
        <v>104.21768166174598</v>
      </c>
      <c r="AV44" s="131">
        <v>124.95</v>
      </c>
      <c r="AW44" s="131">
        <v>329.88049893849103</v>
      </c>
      <c r="AX44" s="172">
        <v>399.57</v>
      </c>
      <c r="AZ44" s="171" t="s">
        <v>56</v>
      </c>
      <c r="BA44" s="131">
        <v>104.21768166174598</v>
      </c>
      <c r="BB44" s="131">
        <v>124.95</v>
      </c>
      <c r="BC44" s="131">
        <v>329.88049893849103</v>
      </c>
      <c r="BD44" s="172">
        <v>399.57</v>
      </c>
      <c r="BF44" s="171" t="s">
        <v>56</v>
      </c>
      <c r="BG44" s="131">
        <v>104.21768166174598</v>
      </c>
      <c r="BH44" s="131">
        <v>124.95</v>
      </c>
      <c r="BI44" s="131">
        <v>329.88049893849103</v>
      </c>
      <c r="BJ44" s="172">
        <v>399.57</v>
      </c>
      <c r="BL44" s="171" t="s">
        <v>56</v>
      </c>
      <c r="BM44" s="131">
        <v>94.52000000000001</v>
      </c>
      <c r="BN44" s="131">
        <v>113.59</v>
      </c>
      <c r="BO44" s="131">
        <v>326.53999999999996</v>
      </c>
      <c r="BP44" s="172">
        <v>392</v>
      </c>
      <c r="BR44" s="171" t="s">
        <v>56</v>
      </c>
      <c r="BS44" s="131">
        <v>94.52000000000001</v>
      </c>
      <c r="BT44" s="131">
        <v>113.59</v>
      </c>
      <c r="BU44" s="131">
        <v>326.53999999999996</v>
      </c>
      <c r="BV44" s="172">
        <v>392</v>
      </c>
      <c r="BX44" s="171" t="s">
        <v>56</v>
      </c>
      <c r="BY44" s="131">
        <v>94.52000000000001</v>
      </c>
      <c r="BZ44" s="131">
        <v>113.59</v>
      </c>
      <c r="CA44" s="131">
        <v>326.53999999999996</v>
      </c>
      <c r="CB44" s="172">
        <v>392</v>
      </c>
      <c r="CD44" s="171" t="s">
        <v>56</v>
      </c>
      <c r="CE44" s="131">
        <v>94.52000000000001</v>
      </c>
      <c r="CF44" s="131">
        <v>113.59</v>
      </c>
      <c r="CG44" s="131">
        <v>326.53999999999996</v>
      </c>
      <c r="CH44" s="172">
        <v>392</v>
      </c>
      <c r="CJ44" s="171" t="s">
        <v>56</v>
      </c>
      <c r="CK44" s="131">
        <v>94.52000000000001</v>
      </c>
      <c r="CL44" s="131">
        <v>113.59</v>
      </c>
      <c r="CM44" s="131">
        <v>326.53999999999996</v>
      </c>
      <c r="CN44" s="172">
        <v>392</v>
      </c>
      <c r="CP44" s="171" t="s">
        <v>56</v>
      </c>
      <c r="CQ44" s="131">
        <v>94.52000000000001</v>
      </c>
      <c r="CR44" s="131">
        <v>113.59</v>
      </c>
      <c r="CS44" s="131">
        <v>326.53999999999996</v>
      </c>
      <c r="CT44" s="172">
        <v>392</v>
      </c>
      <c r="CV44" s="171" t="s">
        <v>56</v>
      </c>
      <c r="CW44" s="131">
        <v>94.52000000000001</v>
      </c>
      <c r="CX44" s="131">
        <v>113.59</v>
      </c>
      <c r="CY44" s="131">
        <v>326.53999999999996</v>
      </c>
      <c r="CZ44" s="172">
        <v>392</v>
      </c>
      <c r="DB44" s="171" t="s">
        <v>56</v>
      </c>
      <c r="DC44" s="131">
        <v>94.52000000000001</v>
      </c>
      <c r="DD44" s="131">
        <v>113.59</v>
      </c>
      <c r="DE44" s="131">
        <v>326.53999999999996</v>
      </c>
      <c r="DF44" s="172">
        <v>392</v>
      </c>
      <c r="DH44" s="171" t="s">
        <v>56</v>
      </c>
      <c r="DI44" s="131">
        <v>94.52000000000001</v>
      </c>
      <c r="DJ44" s="131">
        <v>113.59</v>
      </c>
      <c r="DK44" s="131">
        <v>326.53999999999996</v>
      </c>
      <c r="DL44" s="172">
        <v>392</v>
      </c>
      <c r="DN44" s="171" t="s">
        <v>56</v>
      </c>
      <c r="DO44" s="131">
        <v>94.52000000000001</v>
      </c>
      <c r="DP44" s="131">
        <v>113.59</v>
      </c>
      <c r="DQ44" s="131">
        <v>326.53999999999996</v>
      </c>
      <c r="DR44" s="172">
        <v>392</v>
      </c>
      <c r="DT44" s="171" t="s">
        <v>56</v>
      </c>
      <c r="DU44" s="131">
        <v>94.52000000000001</v>
      </c>
      <c r="DV44" s="131">
        <v>113.59</v>
      </c>
      <c r="DW44" s="131">
        <v>326.53999999999996</v>
      </c>
      <c r="DX44" s="172">
        <v>392</v>
      </c>
      <c r="DZ44" s="171" t="s">
        <v>56</v>
      </c>
      <c r="EA44" s="131">
        <v>94.52000000000001</v>
      </c>
      <c r="EB44" s="131">
        <v>113.59</v>
      </c>
      <c r="EC44" s="131">
        <v>326.53999999999996</v>
      </c>
      <c r="ED44" s="172">
        <v>392</v>
      </c>
    </row>
    <row r="45" spans="2:134" ht="20.25" customHeight="1" thickBot="1" x14ac:dyDescent="0.4">
      <c r="B45" s="226"/>
      <c r="C45" s="168" t="s">
        <v>41</v>
      </c>
      <c r="D45" s="173" t="s">
        <v>90</v>
      </c>
      <c r="E45" s="133">
        <v>0.14924999999999999</v>
      </c>
      <c r="F45" s="133">
        <v>0.19969000000000001</v>
      </c>
      <c r="G45" s="133">
        <v>8.3650000000000002E-2</v>
      </c>
      <c r="H45" s="174">
        <v>0.12096999999999999</v>
      </c>
      <c r="I45" s="242"/>
      <c r="J45" s="173" t="s">
        <v>90</v>
      </c>
      <c r="K45" s="133">
        <v>0.14696000000000001</v>
      </c>
      <c r="L45" s="133">
        <v>0.19694</v>
      </c>
      <c r="M45" s="133">
        <v>8.1210000000000004E-2</v>
      </c>
      <c r="N45" s="174">
        <v>0.11805</v>
      </c>
      <c r="P45" s="173" t="s">
        <v>90</v>
      </c>
      <c r="Q45" s="133">
        <v>0.14474999999999999</v>
      </c>
      <c r="R45" s="133">
        <v>0.19428999999999999</v>
      </c>
      <c r="S45" s="133">
        <v>7.9009999999999997E-2</v>
      </c>
      <c r="T45" s="174">
        <v>0.1154</v>
      </c>
      <c r="V45" s="173" t="s">
        <v>90</v>
      </c>
      <c r="W45" s="133">
        <v>0.14448</v>
      </c>
      <c r="X45" s="133">
        <v>0.19397</v>
      </c>
      <c r="Y45" s="133">
        <v>7.8740000000000004E-2</v>
      </c>
      <c r="Z45" s="174">
        <v>0.11508</v>
      </c>
      <c r="AB45" s="173" t="s">
        <v>90</v>
      </c>
      <c r="AC45" s="133">
        <v>0.14019999999999999</v>
      </c>
      <c r="AD45" s="133">
        <v>0.18789</v>
      </c>
      <c r="AE45" s="133">
        <v>7.4459999999999998E-2</v>
      </c>
      <c r="AF45" s="174">
        <v>0.109</v>
      </c>
      <c r="AH45" s="173" t="s">
        <v>90</v>
      </c>
      <c r="AI45" s="133">
        <v>0.13766999999999999</v>
      </c>
      <c r="AJ45" s="133">
        <v>0.18484</v>
      </c>
      <c r="AK45" s="133">
        <v>7.1919999999999998E-2</v>
      </c>
      <c r="AL45" s="174">
        <v>0.10595</v>
      </c>
      <c r="AN45" s="173" t="s">
        <v>90</v>
      </c>
      <c r="AO45" s="133">
        <v>0.13875000000000001</v>
      </c>
      <c r="AP45" s="133">
        <v>0.18614</v>
      </c>
      <c r="AQ45" s="133">
        <v>7.2999999999999995E-2</v>
      </c>
      <c r="AR45" s="174">
        <v>0.10725</v>
      </c>
      <c r="AT45" s="173" t="s">
        <v>90</v>
      </c>
      <c r="AU45" s="133">
        <v>0.13292000000000001</v>
      </c>
      <c r="AV45" s="133">
        <v>0.17915</v>
      </c>
      <c r="AW45" s="133">
        <v>6.7180000000000004E-2</v>
      </c>
      <c r="AX45" s="174">
        <v>0.10026</v>
      </c>
      <c r="AZ45" s="173" t="s">
        <v>90</v>
      </c>
      <c r="BA45" s="133">
        <v>0.13402</v>
      </c>
      <c r="BB45" s="133">
        <v>0.18046999999999999</v>
      </c>
      <c r="BC45" s="133">
        <v>6.8279999999999993E-2</v>
      </c>
      <c r="BD45" s="174">
        <v>0.10158</v>
      </c>
      <c r="BF45" s="173" t="s">
        <v>90</v>
      </c>
      <c r="BG45" s="133">
        <v>0.13206999999999999</v>
      </c>
      <c r="BH45" s="133">
        <v>0.17813000000000001</v>
      </c>
      <c r="BI45" s="133">
        <v>6.633E-2</v>
      </c>
      <c r="BJ45" s="174">
        <v>9.9239999999999995E-2</v>
      </c>
      <c r="BL45" s="173" t="s">
        <v>90</v>
      </c>
      <c r="BM45" s="133">
        <v>0.13013</v>
      </c>
      <c r="BN45" s="133">
        <v>0.17580000000000001</v>
      </c>
      <c r="BO45" s="133">
        <v>5.9580000000000001E-2</v>
      </c>
      <c r="BP45" s="174">
        <v>9.1139999999999999E-2</v>
      </c>
      <c r="BR45" s="173" t="s">
        <v>90</v>
      </c>
      <c r="BS45" s="133">
        <v>0.12845999999999999</v>
      </c>
      <c r="BT45" s="133">
        <v>0.17380000000000001</v>
      </c>
      <c r="BU45" s="133">
        <v>5.7919999999999999E-2</v>
      </c>
      <c r="BV45" s="174">
        <v>8.9139999999999997E-2</v>
      </c>
      <c r="BX45" s="173" t="s">
        <v>90</v>
      </c>
      <c r="BY45" s="133">
        <v>0.12723000000000001</v>
      </c>
      <c r="BZ45" s="133">
        <v>0.17232</v>
      </c>
      <c r="CA45" s="133">
        <v>5.6680000000000001E-2</v>
      </c>
      <c r="CB45" s="174">
        <v>8.7669999999999998E-2</v>
      </c>
      <c r="CD45" s="173" t="s">
        <v>90</v>
      </c>
      <c r="CE45" s="133">
        <v>0.13339000000000001</v>
      </c>
      <c r="CF45" s="133">
        <v>0.17971000000000001</v>
      </c>
      <c r="CG45" s="133">
        <v>6.2019999999999999E-2</v>
      </c>
      <c r="CH45" s="174">
        <v>9.4070000000000001E-2</v>
      </c>
      <c r="CJ45" s="173" t="s">
        <v>90</v>
      </c>
      <c r="CK45" s="133">
        <v>0.13805000000000001</v>
      </c>
      <c r="CL45" s="133">
        <v>0.18531</v>
      </c>
      <c r="CM45" s="133">
        <v>6.6680000000000003E-2</v>
      </c>
      <c r="CN45" s="174">
        <v>9.9659999999999999E-2</v>
      </c>
      <c r="CP45" s="173" t="s">
        <v>90</v>
      </c>
      <c r="CQ45" s="133">
        <v>0.14721000000000001</v>
      </c>
      <c r="CR45" s="133">
        <v>0.1963</v>
      </c>
      <c r="CS45" s="133">
        <v>7.5840000000000005E-2</v>
      </c>
      <c r="CT45" s="174">
        <v>0.11065999999999999</v>
      </c>
      <c r="CV45" s="173" t="s">
        <v>90</v>
      </c>
      <c r="CW45" s="133">
        <v>0.15068000000000001</v>
      </c>
      <c r="CX45" s="133">
        <v>0.19086</v>
      </c>
      <c r="CY45" s="133">
        <v>7.9310000000000005E-2</v>
      </c>
      <c r="CZ45" s="174">
        <v>0.10521</v>
      </c>
      <c r="DB45" s="173" t="s">
        <v>90</v>
      </c>
      <c r="DC45" s="133">
        <v>0.14549000000000001</v>
      </c>
      <c r="DD45" s="133">
        <v>0.18464</v>
      </c>
      <c r="DE45" s="133">
        <v>7.4120000000000005E-2</v>
      </c>
      <c r="DF45" s="174">
        <v>9.8989999999999995E-2</v>
      </c>
      <c r="DH45" s="173" t="s">
        <v>90</v>
      </c>
      <c r="DI45" s="133">
        <v>0.14166000000000001</v>
      </c>
      <c r="DJ45" s="133">
        <v>0.18004000000000001</v>
      </c>
      <c r="DK45" s="133">
        <v>7.0290000000000005E-2</v>
      </c>
      <c r="DL45" s="174">
        <v>9.4390000000000002E-2</v>
      </c>
      <c r="DN45" s="173" t="s">
        <v>90</v>
      </c>
      <c r="DO45" s="133">
        <v>0.13245000000000001</v>
      </c>
      <c r="DP45" s="133">
        <v>0.16897999999999999</v>
      </c>
      <c r="DQ45" s="133">
        <v>6.1080000000000002E-2</v>
      </c>
      <c r="DR45" s="174">
        <v>8.3339999999999997E-2</v>
      </c>
      <c r="DT45" s="173" t="s">
        <v>90</v>
      </c>
      <c r="DU45" s="133">
        <v>0.13402</v>
      </c>
      <c r="DV45" s="133">
        <v>0.17086000000000001</v>
      </c>
      <c r="DW45" s="133">
        <v>6.2649999999999997E-2</v>
      </c>
      <c r="DX45" s="174">
        <v>8.5220000000000004E-2</v>
      </c>
      <c r="DZ45" s="173" t="s">
        <v>90</v>
      </c>
      <c r="EA45" s="133">
        <v>0.13225000000000001</v>
      </c>
      <c r="EB45" s="133">
        <v>0.16875000000000001</v>
      </c>
      <c r="EC45" s="133">
        <v>6.0879999999999997E-2</v>
      </c>
      <c r="ED45" s="174">
        <v>8.3099999999999993E-2</v>
      </c>
    </row>
    <row r="46" spans="2:134" ht="20.25" customHeight="1" thickBot="1" x14ac:dyDescent="0.4">
      <c r="B46" s="139"/>
      <c r="D46" s="175"/>
      <c r="E46" s="242"/>
      <c r="F46" s="242"/>
      <c r="G46" s="242"/>
      <c r="H46" s="176"/>
      <c r="J46" s="175"/>
      <c r="N46" s="176"/>
      <c r="P46" s="175"/>
      <c r="T46" s="176"/>
      <c r="V46" s="175"/>
      <c r="Z46" s="176"/>
      <c r="AB46" s="175"/>
      <c r="AF46" s="176"/>
      <c r="AH46" s="175"/>
      <c r="AL46" s="176"/>
      <c r="AN46" s="175"/>
      <c r="AR46" s="176"/>
      <c r="AT46" s="175"/>
      <c r="AX46" s="176"/>
      <c r="AZ46" s="175"/>
      <c r="BD46" s="176"/>
      <c r="BF46" s="175"/>
      <c r="BJ46" s="176"/>
      <c r="BL46" s="175"/>
      <c r="BP46" s="176"/>
      <c r="BR46" s="175"/>
      <c r="BV46" s="176"/>
      <c r="BX46" s="175"/>
      <c r="CB46" s="176"/>
      <c r="CD46" s="175"/>
      <c r="CH46" s="176"/>
      <c r="CJ46" s="175"/>
      <c r="CN46" s="176"/>
      <c r="CP46" s="175"/>
      <c r="CT46" s="176"/>
      <c r="CV46" s="175"/>
      <c r="CZ46" s="176"/>
      <c r="DB46" s="175"/>
      <c r="DF46" s="176"/>
      <c r="DH46" s="175"/>
      <c r="DL46" s="176"/>
      <c r="DN46" s="175"/>
      <c r="DR46" s="176"/>
      <c r="DT46" s="175"/>
      <c r="DX46" s="176"/>
      <c r="DZ46" s="175"/>
      <c r="ED46" s="176"/>
    </row>
    <row r="47" spans="2:134" ht="20.25" customHeight="1" thickBot="1" x14ac:dyDescent="0.4">
      <c r="B47" s="139"/>
      <c r="D47" s="177"/>
      <c r="E47" s="227" t="s">
        <v>20</v>
      </c>
      <c r="F47" s="227"/>
      <c r="G47" s="227" t="s">
        <v>17</v>
      </c>
      <c r="H47" s="231"/>
      <c r="J47" s="177"/>
      <c r="K47" s="227" t="s">
        <v>20</v>
      </c>
      <c r="L47" s="227"/>
      <c r="M47" s="227" t="s">
        <v>17</v>
      </c>
      <c r="N47" s="231"/>
      <c r="P47" s="177"/>
      <c r="Q47" s="227" t="s">
        <v>20</v>
      </c>
      <c r="R47" s="227"/>
      <c r="S47" s="227" t="s">
        <v>17</v>
      </c>
      <c r="T47" s="231"/>
      <c r="V47" s="177"/>
      <c r="W47" s="227" t="s">
        <v>20</v>
      </c>
      <c r="X47" s="227"/>
      <c r="Y47" s="227" t="s">
        <v>17</v>
      </c>
      <c r="Z47" s="231"/>
      <c r="AB47" s="177"/>
      <c r="AC47" s="227" t="s">
        <v>20</v>
      </c>
      <c r="AD47" s="227"/>
      <c r="AE47" s="227" t="s">
        <v>17</v>
      </c>
      <c r="AF47" s="231"/>
      <c r="AH47" s="177"/>
      <c r="AI47" s="227" t="s">
        <v>20</v>
      </c>
      <c r="AJ47" s="227"/>
      <c r="AK47" s="227" t="s">
        <v>17</v>
      </c>
      <c r="AL47" s="231"/>
      <c r="AN47" s="177"/>
      <c r="AO47" s="227" t="s">
        <v>20</v>
      </c>
      <c r="AP47" s="227"/>
      <c r="AQ47" s="227" t="s">
        <v>17</v>
      </c>
      <c r="AR47" s="231"/>
      <c r="AT47" s="177"/>
      <c r="AU47" s="227" t="s">
        <v>20</v>
      </c>
      <c r="AV47" s="227"/>
      <c r="AW47" s="227" t="s">
        <v>17</v>
      </c>
      <c r="AX47" s="231"/>
      <c r="AZ47" s="177"/>
      <c r="BA47" s="227" t="s">
        <v>20</v>
      </c>
      <c r="BB47" s="227"/>
      <c r="BC47" s="227" t="s">
        <v>17</v>
      </c>
      <c r="BD47" s="231"/>
      <c r="BF47" s="177"/>
      <c r="BG47" s="227" t="s">
        <v>20</v>
      </c>
      <c r="BH47" s="227"/>
      <c r="BI47" s="227" t="s">
        <v>17</v>
      </c>
      <c r="BJ47" s="231"/>
      <c r="BL47" s="177"/>
      <c r="BM47" s="227" t="s">
        <v>20</v>
      </c>
      <c r="BN47" s="227"/>
      <c r="BO47" s="227" t="s">
        <v>17</v>
      </c>
      <c r="BP47" s="231"/>
      <c r="BR47" s="177"/>
      <c r="BS47" s="227" t="s">
        <v>20</v>
      </c>
      <c r="BT47" s="227"/>
      <c r="BU47" s="227" t="s">
        <v>17</v>
      </c>
      <c r="BV47" s="231"/>
      <c r="BX47" s="177"/>
      <c r="BY47" s="227" t="s">
        <v>20</v>
      </c>
      <c r="BZ47" s="227"/>
      <c r="CA47" s="227" t="s">
        <v>17</v>
      </c>
      <c r="CB47" s="231"/>
      <c r="CD47" s="177"/>
      <c r="CE47" s="227" t="s">
        <v>20</v>
      </c>
      <c r="CF47" s="227"/>
      <c r="CG47" s="227" t="s">
        <v>17</v>
      </c>
      <c r="CH47" s="231"/>
      <c r="CJ47" s="177"/>
      <c r="CK47" s="227" t="s">
        <v>20</v>
      </c>
      <c r="CL47" s="227"/>
      <c r="CM47" s="227" t="s">
        <v>17</v>
      </c>
      <c r="CN47" s="231"/>
      <c r="CP47" s="177"/>
      <c r="CQ47" s="227" t="s">
        <v>20</v>
      </c>
      <c r="CR47" s="227"/>
      <c r="CS47" s="227" t="s">
        <v>17</v>
      </c>
      <c r="CT47" s="231"/>
      <c r="CV47" s="177"/>
      <c r="CW47" s="227" t="s">
        <v>20</v>
      </c>
      <c r="CX47" s="227"/>
      <c r="CY47" s="227" t="s">
        <v>17</v>
      </c>
      <c r="CZ47" s="231"/>
      <c r="DB47" s="177"/>
      <c r="DC47" s="227" t="s">
        <v>20</v>
      </c>
      <c r="DD47" s="227"/>
      <c r="DE47" s="227" t="s">
        <v>17</v>
      </c>
      <c r="DF47" s="231"/>
      <c r="DH47" s="177"/>
      <c r="DI47" s="227" t="s">
        <v>20</v>
      </c>
      <c r="DJ47" s="227"/>
      <c r="DK47" s="227" t="s">
        <v>17</v>
      </c>
      <c r="DL47" s="231"/>
      <c r="DN47" s="177"/>
      <c r="DO47" s="227" t="s">
        <v>20</v>
      </c>
      <c r="DP47" s="227"/>
      <c r="DQ47" s="227" t="s">
        <v>17</v>
      </c>
      <c r="DR47" s="231"/>
      <c r="DT47" s="177"/>
      <c r="DU47" s="227" t="s">
        <v>20</v>
      </c>
      <c r="DV47" s="227"/>
      <c r="DW47" s="227" t="s">
        <v>17</v>
      </c>
      <c r="DX47" s="231"/>
      <c r="DZ47" s="177"/>
      <c r="EA47" s="227" t="s">
        <v>20</v>
      </c>
      <c r="EB47" s="227"/>
      <c r="EC47" s="227" t="s">
        <v>17</v>
      </c>
      <c r="ED47" s="231"/>
    </row>
    <row r="48" spans="2:134" ht="20.25" customHeight="1" thickBot="1" x14ac:dyDescent="0.4">
      <c r="B48" s="139"/>
      <c r="D48" s="169"/>
      <c r="E48" s="125" t="s">
        <v>88</v>
      </c>
      <c r="F48" s="125" t="s">
        <v>89</v>
      </c>
      <c r="G48" s="125" t="s">
        <v>88</v>
      </c>
      <c r="H48" s="170" t="s">
        <v>89</v>
      </c>
      <c r="J48" s="169"/>
      <c r="K48" s="125" t="s">
        <v>88</v>
      </c>
      <c r="L48" s="125" t="s">
        <v>89</v>
      </c>
      <c r="M48" s="125" t="s">
        <v>88</v>
      </c>
      <c r="N48" s="170" t="s">
        <v>89</v>
      </c>
      <c r="P48" s="169"/>
      <c r="Q48" s="125" t="s">
        <v>88</v>
      </c>
      <c r="R48" s="125" t="s">
        <v>89</v>
      </c>
      <c r="S48" s="125" t="s">
        <v>88</v>
      </c>
      <c r="T48" s="170" t="s">
        <v>89</v>
      </c>
      <c r="V48" s="169"/>
      <c r="W48" s="125" t="s">
        <v>88</v>
      </c>
      <c r="X48" s="125" t="s">
        <v>89</v>
      </c>
      <c r="Y48" s="125" t="s">
        <v>88</v>
      </c>
      <c r="Z48" s="170" t="s">
        <v>89</v>
      </c>
      <c r="AB48" s="169"/>
      <c r="AC48" s="125" t="s">
        <v>88</v>
      </c>
      <c r="AD48" s="125" t="s">
        <v>89</v>
      </c>
      <c r="AE48" s="125" t="s">
        <v>88</v>
      </c>
      <c r="AF48" s="170" t="s">
        <v>89</v>
      </c>
      <c r="AH48" s="169"/>
      <c r="AI48" s="125" t="s">
        <v>88</v>
      </c>
      <c r="AJ48" s="125" t="s">
        <v>89</v>
      </c>
      <c r="AK48" s="125" t="s">
        <v>88</v>
      </c>
      <c r="AL48" s="170" t="s">
        <v>89</v>
      </c>
      <c r="AN48" s="169"/>
      <c r="AO48" s="125" t="s">
        <v>88</v>
      </c>
      <c r="AP48" s="125" t="s">
        <v>89</v>
      </c>
      <c r="AQ48" s="125" t="s">
        <v>88</v>
      </c>
      <c r="AR48" s="170" t="s">
        <v>89</v>
      </c>
      <c r="AT48" s="169"/>
      <c r="AU48" s="125" t="s">
        <v>88</v>
      </c>
      <c r="AV48" s="125" t="s">
        <v>89</v>
      </c>
      <c r="AW48" s="125" t="s">
        <v>88</v>
      </c>
      <c r="AX48" s="170" t="s">
        <v>89</v>
      </c>
      <c r="AZ48" s="169"/>
      <c r="BA48" s="125" t="s">
        <v>88</v>
      </c>
      <c r="BB48" s="125" t="s">
        <v>89</v>
      </c>
      <c r="BC48" s="125" t="s">
        <v>88</v>
      </c>
      <c r="BD48" s="170" t="s">
        <v>89</v>
      </c>
      <c r="BF48" s="169"/>
      <c r="BG48" s="125" t="s">
        <v>88</v>
      </c>
      <c r="BH48" s="125" t="s">
        <v>89</v>
      </c>
      <c r="BI48" s="125" t="s">
        <v>88</v>
      </c>
      <c r="BJ48" s="170" t="s">
        <v>89</v>
      </c>
      <c r="BL48" s="169"/>
      <c r="BM48" s="125" t="s">
        <v>88</v>
      </c>
      <c r="BN48" s="125" t="s">
        <v>89</v>
      </c>
      <c r="BO48" s="125" t="s">
        <v>88</v>
      </c>
      <c r="BP48" s="170" t="s">
        <v>89</v>
      </c>
      <c r="BR48" s="169"/>
      <c r="BS48" s="125" t="s">
        <v>88</v>
      </c>
      <c r="BT48" s="125" t="s">
        <v>89</v>
      </c>
      <c r="BU48" s="125" t="s">
        <v>88</v>
      </c>
      <c r="BV48" s="170" t="s">
        <v>89</v>
      </c>
      <c r="BX48" s="169"/>
      <c r="BY48" s="125" t="s">
        <v>88</v>
      </c>
      <c r="BZ48" s="125" t="s">
        <v>89</v>
      </c>
      <c r="CA48" s="125" t="s">
        <v>88</v>
      </c>
      <c r="CB48" s="170" t="s">
        <v>89</v>
      </c>
      <c r="CD48" s="169"/>
      <c r="CE48" s="125" t="s">
        <v>88</v>
      </c>
      <c r="CF48" s="125" t="s">
        <v>89</v>
      </c>
      <c r="CG48" s="125" t="s">
        <v>88</v>
      </c>
      <c r="CH48" s="170" t="s">
        <v>89</v>
      </c>
      <c r="CJ48" s="169"/>
      <c r="CK48" s="125" t="s">
        <v>88</v>
      </c>
      <c r="CL48" s="125" t="s">
        <v>89</v>
      </c>
      <c r="CM48" s="125" t="s">
        <v>88</v>
      </c>
      <c r="CN48" s="170" t="s">
        <v>89</v>
      </c>
      <c r="CP48" s="169"/>
      <c r="CQ48" s="125" t="s">
        <v>88</v>
      </c>
      <c r="CR48" s="125" t="s">
        <v>89</v>
      </c>
      <c r="CS48" s="125" t="s">
        <v>88</v>
      </c>
      <c r="CT48" s="170" t="s">
        <v>89</v>
      </c>
      <c r="CV48" s="169"/>
      <c r="CW48" s="125" t="s">
        <v>88</v>
      </c>
      <c r="CX48" s="125" t="s">
        <v>89</v>
      </c>
      <c r="CY48" s="125" t="s">
        <v>88</v>
      </c>
      <c r="CZ48" s="170" t="s">
        <v>89</v>
      </c>
      <c r="DB48" s="169"/>
      <c r="DC48" s="125" t="s">
        <v>88</v>
      </c>
      <c r="DD48" s="125" t="s">
        <v>89</v>
      </c>
      <c r="DE48" s="125" t="s">
        <v>88</v>
      </c>
      <c r="DF48" s="170" t="s">
        <v>89</v>
      </c>
      <c r="DH48" s="169"/>
      <c r="DI48" s="125" t="s">
        <v>88</v>
      </c>
      <c r="DJ48" s="125" t="s">
        <v>89</v>
      </c>
      <c r="DK48" s="125" t="s">
        <v>88</v>
      </c>
      <c r="DL48" s="170" t="s">
        <v>89</v>
      </c>
      <c r="DN48" s="169"/>
      <c r="DO48" s="125" t="s">
        <v>88</v>
      </c>
      <c r="DP48" s="125" t="s">
        <v>89</v>
      </c>
      <c r="DQ48" s="125" t="s">
        <v>88</v>
      </c>
      <c r="DR48" s="170" t="s">
        <v>89</v>
      </c>
      <c r="DT48" s="169"/>
      <c r="DU48" s="125" t="s">
        <v>88</v>
      </c>
      <c r="DV48" s="125" t="s">
        <v>89</v>
      </c>
      <c r="DW48" s="125" t="s">
        <v>88</v>
      </c>
      <c r="DX48" s="170" t="s">
        <v>89</v>
      </c>
      <c r="DZ48" s="169"/>
      <c r="EA48" s="125" t="s">
        <v>88</v>
      </c>
      <c r="EB48" s="125" t="s">
        <v>89</v>
      </c>
      <c r="EC48" s="125" t="s">
        <v>88</v>
      </c>
      <c r="ED48" s="170" t="s">
        <v>89</v>
      </c>
    </row>
    <row r="49" spans="2:134" ht="20.25" customHeight="1" thickBot="1" x14ac:dyDescent="0.4">
      <c r="B49" s="226" t="s">
        <v>49</v>
      </c>
      <c r="C49" s="167" t="s">
        <v>56</v>
      </c>
      <c r="D49" s="171" t="s">
        <v>56</v>
      </c>
      <c r="E49" s="131">
        <v>82.183262057799055</v>
      </c>
      <c r="F49" s="131">
        <v>101.14</v>
      </c>
      <c r="G49" s="131">
        <v>264.18582343814978</v>
      </c>
      <c r="H49" s="172">
        <v>328.07</v>
      </c>
      <c r="I49" s="242"/>
      <c r="J49" s="171" t="s">
        <v>56</v>
      </c>
      <c r="K49" s="131">
        <v>82.183262057799055</v>
      </c>
      <c r="L49" s="131">
        <v>101.14</v>
      </c>
      <c r="M49" s="131">
        <v>264.18582343814978</v>
      </c>
      <c r="N49" s="172">
        <v>328.07</v>
      </c>
      <c r="P49" s="171" t="s">
        <v>56</v>
      </c>
      <c r="Q49" s="131">
        <v>82.183262057799055</v>
      </c>
      <c r="R49" s="131">
        <v>101.14</v>
      </c>
      <c r="S49" s="131">
        <v>264.18582343814978</v>
      </c>
      <c r="T49" s="172">
        <v>328.07</v>
      </c>
      <c r="V49" s="171" t="s">
        <v>56</v>
      </c>
      <c r="W49" s="131">
        <v>82.183262057799055</v>
      </c>
      <c r="X49" s="131">
        <v>101.14</v>
      </c>
      <c r="Y49" s="131">
        <v>264.18582343814978</v>
      </c>
      <c r="Z49" s="172">
        <v>328.07</v>
      </c>
      <c r="AB49" s="171" t="s">
        <v>56</v>
      </c>
      <c r="AC49" s="131">
        <v>82.183262057799055</v>
      </c>
      <c r="AD49" s="131">
        <v>101.14</v>
      </c>
      <c r="AE49" s="131">
        <v>264.18582343814978</v>
      </c>
      <c r="AF49" s="172">
        <v>328.07</v>
      </c>
      <c r="AH49" s="171" t="s">
        <v>56</v>
      </c>
      <c r="AI49" s="131">
        <v>82.183262057799055</v>
      </c>
      <c r="AJ49" s="131">
        <v>101.14</v>
      </c>
      <c r="AK49" s="131">
        <v>264.18582343814978</v>
      </c>
      <c r="AL49" s="172">
        <v>328.07</v>
      </c>
      <c r="AN49" s="171" t="s">
        <v>56</v>
      </c>
      <c r="AO49" s="131">
        <v>82.183262057799055</v>
      </c>
      <c r="AP49" s="131">
        <v>101.14</v>
      </c>
      <c r="AQ49" s="131">
        <v>264.18582343814978</v>
      </c>
      <c r="AR49" s="172">
        <v>328.07</v>
      </c>
      <c r="AT49" s="171" t="s">
        <v>56</v>
      </c>
      <c r="AU49" s="131">
        <v>82.183262057799055</v>
      </c>
      <c r="AV49" s="131">
        <v>101.14</v>
      </c>
      <c r="AW49" s="131">
        <v>264.18582343814978</v>
      </c>
      <c r="AX49" s="172">
        <v>328.07</v>
      </c>
      <c r="AZ49" s="171" t="s">
        <v>56</v>
      </c>
      <c r="BA49" s="131">
        <v>82.183262057799055</v>
      </c>
      <c r="BB49" s="131">
        <v>101.14</v>
      </c>
      <c r="BC49" s="131">
        <v>264.18582343814978</v>
      </c>
      <c r="BD49" s="172">
        <v>328.07</v>
      </c>
      <c r="BF49" s="171" t="s">
        <v>56</v>
      </c>
      <c r="BG49" s="131">
        <v>82.183262057799055</v>
      </c>
      <c r="BH49" s="131">
        <v>101.14</v>
      </c>
      <c r="BI49" s="131">
        <v>264.18582343814978</v>
      </c>
      <c r="BJ49" s="172">
        <v>328.07</v>
      </c>
      <c r="BL49" s="171" t="s">
        <v>56</v>
      </c>
      <c r="BM49" s="131">
        <v>72.599999999999994</v>
      </c>
      <c r="BN49" s="131">
        <v>89.78</v>
      </c>
      <c r="BO49" s="131">
        <v>249.23999999999998</v>
      </c>
      <c r="BP49" s="172">
        <v>307.82</v>
      </c>
      <c r="BR49" s="171" t="s">
        <v>56</v>
      </c>
      <c r="BS49" s="131">
        <v>72.599999999999994</v>
      </c>
      <c r="BT49" s="131">
        <v>89.78</v>
      </c>
      <c r="BU49" s="131">
        <v>249.23999999999998</v>
      </c>
      <c r="BV49" s="172">
        <v>307.82</v>
      </c>
      <c r="BX49" s="171" t="s">
        <v>56</v>
      </c>
      <c r="BY49" s="131">
        <v>72.599999999999994</v>
      </c>
      <c r="BZ49" s="131">
        <v>89.78</v>
      </c>
      <c r="CA49" s="131">
        <v>249.23999999999998</v>
      </c>
      <c r="CB49" s="172">
        <v>307.82</v>
      </c>
      <c r="CD49" s="171" t="s">
        <v>56</v>
      </c>
      <c r="CE49" s="131">
        <v>72.599999999999994</v>
      </c>
      <c r="CF49" s="131">
        <v>89.78</v>
      </c>
      <c r="CG49" s="131">
        <v>249.23999999999998</v>
      </c>
      <c r="CH49" s="172">
        <v>307.82</v>
      </c>
      <c r="CJ49" s="171" t="s">
        <v>56</v>
      </c>
      <c r="CK49" s="131">
        <v>72.599999999999994</v>
      </c>
      <c r="CL49" s="131">
        <v>89.78</v>
      </c>
      <c r="CM49" s="131">
        <v>249.23999999999998</v>
      </c>
      <c r="CN49" s="172">
        <v>307.82</v>
      </c>
      <c r="CP49" s="171" t="s">
        <v>56</v>
      </c>
      <c r="CQ49" s="131">
        <v>72.599999999999994</v>
      </c>
      <c r="CR49" s="131">
        <v>89.78</v>
      </c>
      <c r="CS49" s="131">
        <v>249.23999999999998</v>
      </c>
      <c r="CT49" s="172">
        <v>307.82</v>
      </c>
      <c r="CV49" s="171" t="s">
        <v>56</v>
      </c>
      <c r="CW49" s="131">
        <v>72.599999999999994</v>
      </c>
      <c r="CX49" s="131">
        <v>89.78</v>
      </c>
      <c r="CY49" s="131">
        <v>249.23999999999998</v>
      </c>
      <c r="CZ49" s="172">
        <v>307.82</v>
      </c>
      <c r="DB49" s="171" t="s">
        <v>56</v>
      </c>
      <c r="DC49" s="131">
        <v>72.599999999999994</v>
      </c>
      <c r="DD49" s="131">
        <v>89.78</v>
      </c>
      <c r="DE49" s="131">
        <v>249.23999999999998</v>
      </c>
      <c r="DF49" s="172">
        <v>307.82</v>
      </c>
      <c r="DH49" s="171" t="s">
        <v>56</v>
      </c>
      <c r="DI49" s="131">
        <v>72.599999999999994</v>
      </c>
      <c r="DJ49" s="131">
        <v>89.78</v>
      </c>
      <c r="DK49" s="131">
        <v>249.23999999999998</v>
      </c>
      <c r="DL49" s="172">
        <v>307.82</v>
      </c>
      <c r="DN49" s="171" t="s">
        <v>56</v>
      </c>
      <c r="DO49" s="131">
        <v>72.599999999999994</v>
      </c>
      <c r="DP49" s="131">
        <v>89.78</v>
      </c>
      <c r="DQ49" s="131">
        <v>249.23999999999998</v>
      </c>
      <c r="DR49" s="172">
        <v>307.82</v>
      </c>
      <c r="DT49" s="171" t="s">
        <v>56</v>
      </c>
      <c r="DU49" s="131">
        <v>72.599999999999994</v>
      </c>
      <c r="DV49" s="131">
        <v>89.78</v>
      </c>
      <c r="DW49" s="131">
        <v>249.23999999999998</v>
      </c>
      <c r="DX49" s="172">
        <v>307.82</v>
      </c>
      <c r="DZ49" s="171" t="s">
        <v>56</v>
      </c>
      <c r="EA49" s="131">
        <v>72.599999999999994</v>
      </c>
      <c r="EB49" s="131">
        <v>89.78</v>
      </c>
      <c r="EC49" s="131">
        <v>249.23999999999998</v>
      </c>
      <c r="ED49" s="172">
        <v>307.82</v>
      </c>
    </row>
    <row r="50" spans="2:134" ht="20.25" customHeight="1" thickBot="1" x14ac:dyDescent="0.4">
      <c r="B50" s="226"/>
      <c r="C50" s="168" t="s">
        <v>41</v>
      </c>
      <c r="D50" s="173" t="s">
        <v>90</v>
      </c>
      <c r="E50" s="133">
        <v>0.16061</v>
      </c>
      <c r="F50" s="133">
        <v>0.21332999999999999</v>
      </c>
      <c r="G50" s="133">
        <v>8.7059999999999998E-2</v>
      </c>
      <c r="H50" s="174">
        <v>0.12506</v>
      </c>
      <c r="I50" s="242"/>
      <c r="J50" s="173" t="s">
        <v>90</v>
      </c>
      <c r="K50" s="133">
        <v>0.15834000000000001</v>
      </c>
      <c r="L50" s="133">
        <v>0.21060999999999999</v>
      </c>
      <c r="M50" s="133">
        <v>8.4659999999999999E-2</v>
      </c>
      <c r="N50" s="174">
        <v>0.12218</v>
      </c>
      <c r="P50" s="173" t="s">
        <v>90</v>
      </c>
      <c r="Q50" s="133">
        <v>0.15614</v>
      </c>
      <c r="R50" s="133">
        <v>0.20796000000000001</v>
      </c>
      <c r="S50" s="133">
        <v>8.2449999999999996E-2</v>
      </c>
      <c r="T50" s="174">
        <v>0.11953</v>
      </c>
      <c r="V50" s="173" t="s">
        <v>90</v>
      </c>
      <c r="W50" s="133">
        <v>0.15587000000000001</v>
      </c>
      <c r="X50" s="133">
        <v>0.20763999999999999</v>
      </c>
      <c r="Y50" s="133">
        <v>8.2180000000000003E-2</v>
      </c>
      <c r="Z50" s="174">
        <v>0.11921</v>
      </c>
      <c r="AB50" s="173" t="s">
        <v>90</v>
      </c>
      <c r="AC50" s="133">
        <v>0.15159</v>
      </c>
      <c r="AD50" s="133">
        <v>0.20155000000000001</v>
      </c>
      <c r="AE50" s="133">
        <v>7.7899999999999997E-2</v>
      </c>
      <c r="AF50" s="174">
        <v>0.11312999999999999</v>
      </c>
      <c r="AH50" s="173" t="s">
        <v>90</v>
      </c>
      <c r="AI50" s="133">
        <v>0.14904999999999999</v>
      </c>
      <c r="AJ50" s="133">
        <v>0.19850999999999999</v>
      </c>
      <c r="AK50" s="133">
        <v>7.5370000000000006E-2</v>
      </c>
      <c r="AL50" s="174">
        <v>0.11008</v>
      </c>
      <c r="AN50" s="173" t="s">
        <v>90</v>
      </c>
      <c r="AO50" s="133">
        <v>0.15013000000000001</v>
      </c>
      <c r="AP50" s="133">
        <v>0.19980999999999999</v>
      </c>
      <c r="AQ50" s="133">
        <v>7.6450000000000004E-2</v>
      </c>
      <c r="AR50" s="174">
        <v>0.11138000000000001</v>
      </c>
      <c r="AT50" s="173" t="s">
        <v>90</v>
      </c>
      <c r="AU50" s="133">
        <v>0.14430999999999999</v>
      </c>
      <c r="AV50" s="133">
        <v>0.19281000000000001</v>
      </c>
      <c r="AW50" s="133">
        <v>7.0620000000000002E-2</v>
      </c>
      <c r="AX50" s="174">
        <v>0.10439</v>
      </c>
      <c r="AZ50" s="173" t="s">
        <v>90</v>
      </c>
      <c r="BA50" s="133">
        <v>0.14541000000000001</v>
      </c>
      <c r="BB50" s="133">
        <v>0.19414000000000001</v>
      </c>
      <c r="BC50" s="133">
        <v>7.1720000000000006E-2</v>
      </c>
      <c r="BD50" s="174">
        <v>0.10571</v>
      </c>
      <c r="BF50" s="173" t="s">
        <v>90</v>
      </c>
      <c r="BG50" s="133">
        <v>0.14346</v>
      </c>
      <c r="BH50" s="133">
        <v>0.1918</v>
      </c>
      <c r="BI50" s="133">
        <v>6.9769999999999999E-2</v>
      </c>
      <c r="BJ50" s="174">
        <v>0.10337</v>
      </c>
      <c r="BL50" s="173" t="s">
        <v>90</v>
      </c>
      <c r="BM50" s="133">
        <v>0.14269999999999999</v>
      </c>
      <c r="BN50" s="133">
        <v>0.19087999999999999</v>
      </c>
      <c r="BO50" s="133">
        <v>6.3189999999999996E-2</v>
      </c>
      <c r="BP50" s="174">
        <v>9.5469999999999999E-2</v>
      </c>
      <c r="BR50" s="173" t="s">
        <v>90</v>
      </c>
      <c r="BS50" s="133">
        <v>0.14104</v>
      </c>
      <c r="BT50" s="133">
        <v>0.18889</v>
      </c>
      <c r="BU50" s="133">
        <v>6.1519999999999998E-2</v>
      </c>
      <c r="BV50" s="174">
        <v>9.3469999999999998E-2</v>
      </c>
      <c r="BX50" s="173" t="s">
        <v>90</v>
      </c>
      <c r="BY50" s="133">
        <v>0.13980000000000001</v>
      </c>
      <c r="BZ50" s="133">
        <v>0.18740999999999999</v>
      </c>
      <c r="CA50" s="133">
        <v>6.0290000000000003E-2</v>
      </c>
      <c r="CB50" s="174">
        <v>9.1990000000000002E-2</v>
      </c>
      <c r="CD50" s="173" t="s">
        <v>90</v>
      </c>
      <c r="CE50" s="133">
        <v>0.14598</v>
      </c>
      <c r="CF50" s="133">
        <v>0.19481999999999999</v>
      </c>
      <c r="CG50" s="133">
        <v>6.5689999999999998E-2</v>
      </c>
      <c r="CH50" s="174">
        <v>9.8479999999999998E-2</v>
      </c>
      <c r="CJ50" s="173" t="s">
        <v>90</v>
      </c>
      <c r="CK50" s="133">
        <v>0.15064</v>
      </c>
      <c r="CL50" s="133">
        <v>0.20041999999999999</v>
      </c>
      <c r="CM50" s="133">
        <v>7.0360000000000006E-2</v>
      </c>
      <c r="CN50" s="174">
        <v>0.10407</v>
      </c>
      <c r="CP50" s="173" t="s">
        <v>90</v>
      </c>
      <c r="CQ50" s="133">
        <v>0.1598</v>
      </c>
      <c r="CR50" s="133">
        <v>0.21140999999999999</v>
      </c>
      <c r="CS50" s="133">
        <v>7.9519999999999993E-2</v>
      </c>
      <c r="CT50" s="174">
        <v>0.11507000000000001</v>
      </c>
      <c r="CV50" s="173" t="s">
        <v>90</v>
      </c>
      <c r="CW50" s="133">
        <v>0.16327</v>
      </c>
      <c r="CX50" s="133">
        <v>0.20596999999999999</v>
      </c>
      <c r="CY50" s="133">
        <v>8.2979999999999998E-2</v>
      </c>
      <c r="CZ50" s="174">
        <v>0.10962</v>
      </c>
      <c r="DB50" s="173" t="s">
        <v>90</v>
      </c>
      <c r="DC50" s="133">
        <v>0.15808</v>
      </c>
      <c r="DD50" s="133">
        <v>0.19974</v>
      </c>
      <c r="DE50" s="133">
        <v>7.7799999999999994E-2</v>
      </c>
      <c r="DF50" s="174">
        <v>0.10340000000000001</v>
      </c>
      <c r="DH50" s="173" t="s">
        <v>90</v>
      </c>
      <c r="DI50" s="133">
        <v>0.15425</v>
      </c>
      <c r="DJ50" s="133">
        <v>0.19514999999999999</v>
      </c>
      <c r="DK50" s="133">
        <v>7.3969999999999994E-2</v>
      </c>
      <c r="DL50" s="174">
        <v>9.8799999999999999E-2</v>
      </c>
      <c r="DN50" s="173" t="s">
        <v>90</v>
      </c>
      <c r="DO50" s="133">
        <v>0.14504</v>
      </c>
      <c r="DP50" s="133">
        <v>0.18409</v>
      </c>
      <c r="DQ50" s="133">
        <v>6.4750000000000002E-2</v>
      </c>
      <c r="DR50" s="174">
        <v>8.7749999999999995E-2</v>
      </c>
      <c r="DT50" s="173" t="s">
        <v>90</v>
      </c>
      <c r="DU50" s="133">
        <v>0.14660999999999999</v>
      </c>
      <c r="DV50" s="133">
        <v>0.18597</v>
      </c>
      <c r="DW50" s="133">
        <v>6.6320000000000004E-2</v>
      </c>
      <c r="DX50" s="174">
        <v>8.9630000000000001E-2</v>
      </c>
      <c r="DZ50" s="173" t="s">
        <v>90</v>
      </c>
      <c r="EA50" s="133">
        <v>0.14484</v>
      </c>
      <c r="EB50" s="133">
        <v>0.18385000000000001</v>
      </c>
      <c r="EC50" s="133">
        <v>6.4560000000000006E-2</v>
      </c>
      <c r="ED50" s="174">
        <v>8.7510000000000004E-2</v>
      </c>
    </row>
    <row r="51" spans="2:134" ht="20.25" customHeight="1" thickBot="1" x14ac:dyDescent="0.4">
      <c r="B51" s="139"/>
      <c r="D51" s="175"/>
      <c r="E51" s="242"/>
      <c r="F51" s="242"/>
      <c r="G51" s="242"/>
      <c r="H51" s="176"/>
      <c r="J51" s="175"/>
      <c r="N51" s="176"/>
      <c r="P51" s="175"/>
      <c r="T51" s="176"/>
      <c r="V51" s="175"/>
      <c r="Z51" s="176"/>
      <c r="AB51" s="175"/>
      <c r="AF51" s="176"/>
      <c r="AH51" s="175"/>
      <c r="AL51" s="176"/>
      <c r="AN51" s="175"/>
      <c r="AR51" s="176"/>
      <c r="AT51" s="175"/>
      <c r="AX51" s="176"/>
      <c r="AZ51" s="175"/>
      <c r="BD51" s="176"/>
      <c r="BF51" s="175"/>
      <c r="BJ51" s="176"/>
      <c r="BL51" s="175"/>
      <c r="BP51" s="176"/>
      <c r="BR51" s="175"/>
      <c r="BV51" s="176"/>
      <c r="BX51" s="175"/>
      <c r="CB51" s="176"/>
      <c r="CD51" s="175"/>
      <c r="CH51" s="176"/>
      <c r="CJ51" s="175"/>
      <c r="CN51" s="176"/>
      <c r="CP51" s="175"/>
      <c r="CT51" s="176"/>
      <c r="CV51" s="175"/>
      <c r="CZ51" s="176"/>
      <c r="DB51" s="175"/>
      <c r="DF51" s="176"/>
      <c r="DH51" s="175"/>
      <c r="DL51" s="176"/>
      <c r="DN51" s="175"/>
      <c r="DR51" s="176"/>
      <c r="DT51" s="175"/>
      <c r="DX51" s="176"/>
      <c r="DZ51" s="175"/>
      <c r="ED51" s="176"/>
    </row>
    <row r="52" spans="2:134" ht="20.25" customHeight="1" thickBot="1" x14ac:dyDescent="0.4">
      <c r="B52" s="139"/>
      <c r="D52" s="177"/>
      <c r="E52" s="227" t="s">
        <v>20</v>
      </c>
      <c r="F52" s="227"/>
      <c r="G52" s="227" t="s">
        <v>17</v>
      </c>
      <c r="H52" s="231"/>
      <c r="J52" s="177"/>
      <c r="K52" s="227" t="s">
        <v>20</v>
      </c>
      <c r="L52" s="227"/>
      <c r="M52" s="227" t="s">
        <v>17</v>
      </c>
      <c r="N52" s="231"/>
      <c r="P52" s="177"/>
      <c r="Q52" s="227" t="s">
        <v>20</v>
      </c>
      <c r="R52" s="227"/>
      <c r="S52" s="227" t="s">
        <v>17</v>
      </c>
      <c r="T52" s="231"/>
      <c r="V52" s="177"/>
      <c r="W52" s="227" t="s">
        <v>20</v>
      </c>
      <c r="X52" s="227"/>
      <c r="Y52" s="227" t="s">
        <v>17</v>
      </c>
      <c r="Z52" s="231"/>
      <c r="AB52" s="177"/>
      <c r="AC52" s="227" t="s">
        <v>20</v>
      </c>
      <c r="AD52" s="227"/>
      <c r="AE52" s="227" t="s">
        <v>17</v>
      </c>
      <c r="AF52" s="231"/>
      <c r="AH52" s="177"/>
      <c r="AI52" s="227" t="s">
        <v>20</v>
      </c>
      <c r="AJ52" s="227"/>
      <c r="AK52" s="227" t="s">
        <v>17</v>
      </c>
      <c r="AL52" s="231"/>
      <c r="AN52" s="177"/>
      <c r="AO52" s="227" t="s">
        <v>20</v>
      </c>
      <c r="AP52" s="227"/>
      <c r="AQ52" s="227" t="s">
        <v>17</v>
      </c>
      <c r="AR52" s="231"/>
      <c r="AT52" s="177"/>
      <c r="AU52" s="227" t="s">
        <v>20</v>
      </c>
      <c r="AV52" s="227"/>
      <c r="AW52" s="227" t="s">
        <v>17</v>
      </c>
      <c r="AX52" s="231"/>
      <c r="AZ52" s="177"/>
      <c r="BA52" s="227" t="s">
        <v>20</v>
      </c>
      <c r="BB52" s="227"/>
      <c r="BC52" s="227" t="s">
        <v>17</v>
      </c>
      <c r="BD52" s="231"/>
      <c r="BF52" s="177"/>
      <c r="BG52" s="227" t="s">
        <v>20</v>
      </c>
      <c r="BH52" s="227"/>
      <c r="BI52" s="227" t="s">
        <v>17</v>
      </c>
      <c r="BJ52" s="231"/>
      <c r="BL52" s="177"/>
      <c r="BM52" s="227" t="s">
        <v>20</v>
      </c>
      <c r="BN52" s="227"/>
      <c r="BO52" s="227" t="s">
        <v>17</v>
      </c>
      <c r="BP52" s="231"/>
      <c r="BR52" s="177"/>
      <c r="BS52" s="227" t="s">
        <v>20</v>
      </c>
      <c r="BT52" s="227"/>
      <c r="BU52" s="227" t="s">
        <v>17</v>
      </c>
      <c r="BV52" s="231"/>
      <c r="BX52" s="177"/>
      <c r="BY52" s="227" t="s">
        <v>20</v>
      </c>
      <c r="BZ52" s="227"/>
      <c r="CA52" s="227" t="s">
        <v>17</v>
      </c>
      <c r="CB52" s="231"/>
      <c r="CD52" s="177"/>
      <c r="CE52" s="227" t="s">
        <v>20</v>
      </c>
      <c r="CF52" s="227"/>
      <c r="CG52" s="227" t="s">
        <v>17</v>
      </c>
      <c r="CH52" s="231"/>
      <c r="CJ52" s="177"/>
      <c r="CK52" s="227" t="s">
        <v>20</v>
      </c>
      <c r="CL52" s="227"/>
      <c r="CM52" s="227" t="s">
        <v>17</v>
      </c>
      <c r="CN52" s="231"/>
      <c r="CP52" s="177"/>
      <c r="CQ52" s="227" t="s">
        <v>20</v>
      </c>
      <c r="CR52" s="227"/>
      <c r="CS52" s="227" t="s">
        <v>17</v>
      </c>
      <c r="CT52" s="231"/>
      <c r="CV52" s="177"/>
      <c r="CW52" s="227" t="s">
        <v>20</v>
      </c>
      <c r="CX52" s="227"/>
      <c r="CY52" s="227" t="s">
        <v>17</v>
      </c>
      <c r="CZ52" s="231"/>
      <c r="DB52" s="177"/>
      <c r="DC52" s="227" t="s">
        <v>20</v>
      </c>
      <c r="DD52" s="227"/>
      <c r="DE52" s="227" t="s">
        <v>17</v>
      </c>
      <c r="DF52" s="231"/>
      <c r="DH52" s="177"/>
      <c r="DI52" s="227" t="s">
        <v>20</v>
      </c>
      <c r="DJ52" s="227"/>
      <c r="DK52" s="227" t="s">
        <v>17</v>
      </c>
      <c r="DL52" s="231"/>
      <c r="DN52" s="177"/>
      <c r="DO52" s="227" t="s">
        <v>20</v>
      </c>
      <c r="DP52" s="227"/>
      <c r="DQ52" s="227" t="s">
        <v>17</v>
      </c>
      <c r="DR52" s="231"/>
      <c r="DT52" s="177"/>
      <c r="DU52" s="227" t="s">
        <v>20</v>
      </c>
      <c r="DV52" s="227"/>
      <c r="DW52" s="227" t="s">
        <v>17</v>
      </c>
      <c r="DX52" s="231"/>
      <c r="DZ52" s="177"/>
      <c r="EA52" s="227" t="s">
        <v>20</v>
      </c>
      <c r="EB52" s="227"/>
      <c r="EC52" s="227" t="s">
        <v>17</v>
      </c>
      <c r="ED52" s="231"/>
    </row>
    <row r="53" spans="2:134" ht="20.25" customHeight="1" thickBot="1" x14ac:dyDescent="0.4">
      <c r="B53" s="139"/>
      <c r="D53" s="169"/>
      <c r="E53" s="125" t="s">
        <v>88</v>
      </c>
      <c r="F53" s="125" t="s">
        <v>89</v>
      </c>
      <c r="G53" s="125" t="s">
        <v>88</v>
      </c>
      <c r="H53" s="170" t="s">
        <v>89</v>
      </c>
      <c r="J53" s="169"/>
      <c r="K53" s="125" t="s">
        <v>88</v>
      </c>
      <c r="L53" s="125" t="s">
        <v>89</v>
      </c>
      <c r="M53" s="125" t="s">
        <v>88</v>
      </c>
      <c r="N53" s="170" t="s">
        <v>89</v>
      </c>
      <c r="P53" s="169"/>
      <c r="Q53" s="125" t="s">
        <v>88</v>
      </c>
      <c r="R53" s="125" t="s">
        <v>89</v>
      </c>
      <c r="S53" s="125" t="s">
        <v>88</v>
      </c>
      <c r="T53" s="170" t="s">
        <v>89</v>
      </c>
      <c r="V53" s="169"/>
      <c r="W53" s="125" t="s">
        <v>88</v>
      </c>
      <c r="X53" s="125" t="s">
        <v>89</v>
      </c>
      <c r="Y53" s="125" t="s">
        <v>88</v>
      </c>
      <c r="Z53" s="170" t="s">
        <v>89</v>
      </c>
      <c r="AB53" s="169"/>
      <c r="AC53" s="125" t="s">
        <v>88</v>
      </c>
      <c r="AD53" s="125" t="s">
        <v>89</v>
      </c>
      <c r="AE53" s="125" t="s">
        <v>88</v>
      </c>
      <c r="AF53" s="170" t="s">
        <v>89</v>
      </c>
      <c r="AH53" s="169"/>
      <c r="AI53" s="125" t="s">
        <v>88</v>
      </c>
      <c r="AJ53" s="125" t="s">
        <v>89</v>
      </c>
      <c r="AK53" s="125" t="s">
        <v>88</v>
      </c>
      <c r="AL53" s="170" t="s">
        <v>89</v>
      </c>
      <c r="AN53" s="169"/>
      <c r="AO53" s="125" t="s">
        <v>88</v>
      </c>
      <c r="AP53" s="125" t="s">
        <v>89</v>
      </c>
      <c r="AQ53" s="125" t="s">
        <v>88</v>
      </c>
      <c r="AR53" s="170" t="s">
        <v>89</v>
      </c>
      <c r="AT53" s="169"/>
      <c r="AU53" s="125" t="s">
        <v>88</v>
      </c>
      <c r="AV53" s="125" t="s">
        <v>89</v>
      </c>
      <c r="AW53" s="125" t="s">
        <v>88</v>
      </c>
      <c r="AX53" s="170" t="s">
        <v>89</v>
      </c>
      <c r="AZ53" s="169"/>
      <c r="BA53" s="125" t="s">
        <v>88</v>
      </c>
      <c r="BB53" s="125" t="s">
        <v>89</v>
      </c>
      <c r="BC53" s="125" t="s">
        <v>88</v>
      </c>
      <c r="BD53" s="170" t="s">
        <v>89</v>
      </c>
      <c r="BF53" s="169"/>
      <c r="BG53" s="125" t="s">
        <v>88</v>
      </c>
      <c r="BH53" s="125" t="s">
        <v>89</v>
      </c>
      <c r="BI53" s="125" t="s">
        <v>88</v>
      </c>
      <c r="BJ53" s="170" t="s">
        <v>89</v>
      </c>
      <c r="BL53" s="169"/>
      <c r="BM53" s="125" t="s">
        <v>88</v>
      </c>
      <c r="BN53" s="125" t="s">
        <v>89</v>
      </c>
      <c r="BO53" s="125" t="s">
        <v>88</v>
      </c>
      <c r="BP53" s="170" t="s">
        <v>89</v>
      </c>
      <c r="BR53" s="169"/>
      <c r="BS53" s="125" t="s">
        <v>88</v>
      </c>
      <c r="BT53" s="125" t="s">
        <v>89</v>
      </c>
      <c r="BU53" s="125" t="s">
        <v>88</v>
      </c>
      <c r="BV53" s="170" t="s">
        <v>89</v>
      </c>
      <c r="BX53" s="169"/>
      <c r="BY53" s="125" t="s">
        <v>88</v>
      </c>
      <c r="BZ53" s="125" t="s">
        <v>89</v>
      </c>
      <c r="CA53" s="125" t="s">
        <v>88</v>
      </c>
      <c r="CB53" s="170" t="s">
        <v>89</v>
      </c>
      <c r="CD53" s="169"/>
      <c r="CE53" s="125" t="s">
        <v>88</v>
      </c>
      <c r="CF53" s="125" t="s">
        <v>89</v>
      </c>
      <c r="CG53" s="125" t="s">
        <v>88</v>
      </c>
      <c r="CH53" s="170" t="s">
        <v>89</v>
      </c>
      <c r="CJ53" s="169"/>
      <c r="CK53" s="125" t="s">
        <v>88</v>
      </c>
      <c r="CL53" s="125" t="s">
        <v>89</v>
      </c>
      <c r="CM53" s="125" t="s">
        <v>88</v>
      </c>
      <c r="CN53" s="170" t="s">
        <v>89</v>
      </c>
      <c r="CP53" s="169"/>
      <c r="CQ53" s="125" t="s">
        <v>88</v>
      </c>
      <c r="CR53" s="125" t="s">
        <v>89</v>
      </c>
      <c r="CS53" s="125" t="s">
        <v>88</v>
      </c>
      <c r="CT53" s="170" t="s">
        <v>89</v>
      </c>
      <c r="CV53" s="169"/>
      <c r="CW53" s="125" t="s">
        <v>88</v>
      </c>
      <c r="CX53" s="125" t="s">
        <v>89</v>
      </c>
      <c r="CY53" s="125" t="s">
        <v>88</v>
      </c>
      <c r="CZ53" s="170" t="s">
        <v>89</v>
      </c>
      <c r="DB53" s="169"/>
      <c r="DC53" s="125" t="s">
        <v>88</v>
      </c>
      <c r="DD53" s="125" t="s">
        <v>89</v>
      </c>
      <c r="DE53" s="125" t="s">
        <v>88</v>
      </c>
      <c r="DF53" s="170" t="s">
        <v>89</v>
      </c>
      <c r="DH53" s="169"/>
      <c r="DI53" s="125" t="s">
        <v>88</v>
      </c>
      <c r="DJ53" s="125" t="s">
        <v>89</v>
      </c>
      <c r="DK53" s="125" t="s">
        <v>88</v>
      </c>
      <c r="DL53" s="170" t="s">
        <v>89</v>
      </c>
      <c r="DN53" s="169"/>
      <c r="DO53" s="125" t="s">
        <v>88</v>
      </c>
      <c r="DP53" s="125" t="s">
        <v>89</v>
      </c>
      <c r="DQ53" s="125" t="s">
        <v>88</v>
      </c>
      <c r="DR53" s="170" t="s">
        <v>89</v>
      </c>
      <c r="DT53" s="169"/>
      <c r="DU53" s="125" t="s">
        <v>88</v>
      </c>
      <c r="DV53" s="125" t="s">
        <v>89</v>
      </c>
      <c r="DW53" s="125" t="s">
        <v>88</v>
      </c>
      <c r="DX53" s="170" t="s">
        <v>89</v>
      </c>
      <c r="DZ53" s="169"/>
      <c r="EA53" s="125" t="s">
        <v>88</v>
      </c>
      <c r="EB53" s="125" t="s">
        <v>89</v>
      </c>
      <c r="EC53" s="125" t="s">
        <v>88</v>
      </c>
      <c r="ED53" s="170" t="s">
        <v>89</v>
      </c>
    </row>
    <row r="54" spans="2:134" ht="20.25" customHeight="1" thickBot="1" x14ac:dyDescent="0.4">
      <c r="B54" s="226" t="s">
        <v>65</v>
      </c>
      <c r="C54" s="167" t="s">
        <v>56</v>
      </c>
      <c r="D54" s="171" t="s">
        <v>56</v>
      </c>
      <c r="E54" s="131">
        <v>67.216437413249295</v>
      </c>
      <c r="F54" s="131">
        <v>85.35</v>
      </c>
      <c r="G54" s="131">
        <v>192.18582343814981</v>
      </c>
      <c r="H54" s="172">
        <v>252.11</v>
      </c>
      <c r="I54" s="242"/>
      <c r="J54" s="171" t="s">
        <v>56</v>
      </c>
      <c r="K54" s="131">
        <v>67.216437413249295</v>
      </c>
      <c r="L54" s="131">
        <v>85.35</v>
      </c>
      <c r="M54" s="131">
        <v>192.18582343814981</v>
      </c>
      <c r="N54" s="172">
        <v>252.11</v>
      </c>
      <c r="P54" s="171" t="s">
        <v>56</v>
      </c>
      <c r="Q54" s="131">
        <v>67.216437413249295</v>
      </c>
      <c r="R54" s="131">
        <v>85.35</v>
      </c>
      <c r="S54" s="131">
        <v>192.18582343814981</v>
      </c>
      <c r="T54" s="172">
        <v>252.11</v>
      </c>
      <c r="V54" s="171" t="s">
        <v>56</v>
      </c>
      <c r="W54" s="131">
        <v>67.216437413249295</v>
      </c>
      <c r="X54" s="131">
        <v>85.35</v>
      </c>
      <c r="Y54" s="131">
        <v>192.18582343814981</v>
      </c>
      <c r="Z54" s="172">
        <v>252.11</v>
      </c>
      <c r="AB54" s="171" t="s">
        <v>56</v>
      </c>
      <c r="AC54" s="131">
        <v>67.216437413249295</v>
      </c>
      <c r="AD54" s="131">
        <v>85.35</v>
      </c>
      <c r="AE54" s="131">
        <v>192.18582343814981</v>
      </c>
      <c r="AF54" s="172">
        <v>252.11</v>
      </c>
      <c r="AH54" s="171" t="s">
        <v>56</v>
      </c>
      <c r="AI54" s="131">
        <v>67.216437413249295</v>
      </c>
      <c r="AJ54" s="131">
        <v>85.35</v>
      </c>
      <c r="AK54" s="131">
        <v>192.18582343814981</v>
      </c>
      <c r="AL54" s="172">
        <v>252.11</v>
      </c>
      <c r="AN54" s="171" t="s">
        <v>56</v>
      </c>
      <c r="AO54" s="131">
        <v>67.216437413249295</v>
      </c>
      <c r="AP54" s="131">
        <v>85.35</v>
      </c>
      <c r="AQ54" s="131">
        <v>192.18582343814981</v>
      </c>
      <c r="AR54" s="172">
        <v>252.11</v>
      </c>
      <c r="AT54" s="171" t="s">
        <v>56</v>
      </c>
      <c r="AU54" s="131">
        <v>67.216437413249295</v>
      </c>
      <c r="AV54" s="131">
        <v>85.35</v>
      </c>
      <c r="AW54" s="131">
        <v>192.18582343814981</v>
      </c>
      <c r="AX54" s="172">
        <v>252.11</v>
      </c>
      <c r="AZ54" s="171" t="s">
        <v>56</v>
      </c>
      <c r="BA54" s="131">
        <v>67.216437413249295</v>
      </c>
      <c r="BB54" s="131">
        <v>85.35</v>
      </c>
      <c r="BC54" s="131">
        <v>192.18582343814981</v>
      </c>
      <c r="BD54" s="172">
        <v>252.11</v>
      </c>
      <c r="BF54" s="171" t="s">
        <v>56</v>
      </c>
      <c r="BG54" s="131">
        <v>67.216437413249295</v>
      </c>
      <c r="BH54" s="131">
        <v>85.35</v>
      </c>
      <c r="BI54" s="131">
        <v>192.18582343814981</v>
      </c>
      <c r="BJ54" s="172">
        <v>252.11</v>
      </c>
      <c r="BL54" s="171" t="s">
        <v>56</v>
      </c>
      <c r="BM54" s="131">
        <v>57.639999999999993</v>
      </c>
      <c r="BN54" s="131">
        <v>73.989999999999995</v>
      </c>
      <c r="BO54" s="131">
        <v>177.23999999999998</v>
      </c>
      <c r="BP54" s="172">
        <v>231.86</v>
      </c>
      <c r="BR54" s="171" t="s">
        <v>56</v>
      </c>
      <c r="BS54" s="131">
        <v>57.639999999999993</v>
      </c>
      <c r="BT54" s="131">
        <v>73.989999999999995</v>
      </c>
      <c r="BU54" s="131">
        <v>177.23999999999998</v>
      </c>
      <c r="BV54" s="172">
        <v>231.86</v>
      </c>
      <c r="BX54" s="171" t="s">
        <v>56</v>
      </c>
      <c r="BY54" s="131">
        <v>57.639999999999993</v>
      </c>
      <c r="BZ54" s="131">
        <v>73.989999999999995</v>
      </c>
      <c r="CA54" s="131">
        <v>177.23999999999998</v>
      </c>
      <c r="CB54" s="172">
        <v>231.86</v>
      </c>
      <c r="CD54" s="171" t="s">
        <v>56</v>
      </c>
      <c r="CE54" s="131">
        <v>57.639999999999993</v>
      </c>
      <c r="CF54" s="131">
        <v>73.989999999999995</v>
      </c>
      <c r="CG54" s="131">
        <v>177.23999999999998</v>
      </c>
      <c r="CH54" s="172">
        <v>231.86</v>
      </c>
      <c r="CJ54" s="171" t="s">
        <v>56</v>
      </c>
      <c r="CK54" s="131">
        <v>57.639999999999993</v>
      </c>
      <c r="CL54" s="131">
        <v>73.989999999999995</v>
      </c>
      <c r="CM54" s="131">
        <v>177.23999999999998</v>
      </c>
      <c r="CN54" s="172">
        <v>231.86</v>
      </c>
      <c r="CP54" s="171" t="s">
        <v>56</v>
      </c>
      <c r="CQ54" s="131">
        <v>57.639999999999993</v>
      </c>
      <c r="CR54" s="131">
        <v>73.989999999999995</v>
      </c>
      <c r="CS54" s="131">
        <v>177.23999999999998</v>
      </c>
      <c r="CT54" s="172">
        <v>231.86</v>
      </c>
      <c r="CV54" s="171" t="s">
        <v>56</v>
      </c>
      <c r="CW54" s="131">
        <v>57.639999999999993</v>
      </c>
      <c r="CX54" s="131">
        <v>73.989999999999995</v>
      </c>
      <c r="CY54" s="131">
        <v>177.23999999999998</v>
      </c>
      <c r="CZ54" s="172">
        <v>231.86</v>
      </c>
      <c r="DB54" s="171" t="s">
        <v>56</v>
      </c>
      <c r="DC54" s="131">
        <v>57.639999999999993</v>
      </c>
      <c r="DD54" s="131">
        <v>73.989999999999995</v>
      </c>
      <c r="DE54" s="131">
        <v>177.23999999999998</v>
      </c>
      <c r="DF54" s="172">
        <v>231.86</v>
      </c>
      <c r="DH54" s="171" t="s">
        <v>56</v>
      </c>
      <c r="DI54" s="131">
        <v>57.639999999999993</v>
      </c>
      <c r="DJ54" s="131">
        <v>73.989999999999995</v>
      </c>
      <c r="DK54" s="131">
        <v>177.23999999999998</v>
      </c>
      <c r="DL54" s="172">
        <v>231.86</v>
      </c>
      <c r="DN54" s="171" t="s">
        <v>56</v>
      </c>
      <c r="DO54" s="131">
        <v>57.639999999999993</v>
      </c>
      <c r="DP54" s="131">
        <v>73.989999999999995</v>
      </c>
      <c r="DQ54" s="131">
        <v>177.23999999999998</v>
      </c>
      <c r="DR54" s="172">
        <v>231.86</v>
      </c>
      <c r="DT54" s="171" t="s">
        <v>56</v>
      </c>
      <c r="DU54" s="131">
        <v>57.639999999999993</v>
      </c>
      <c r="DV54" s="131">
        <v>73.989999999999995</v>
      </c>
      <c r="DW54" s="131">
        <v>177.23999999999998</v>
      </c>
      <c r="DX54" s="172">
        <v>231.86</v>
      </c>
      <c r="DZ54" s="171" t="s">
        <v>56</v>
      </c>
      <c r="EA54" s="131">
        <v>57.639999999999993</v>
      </c>
      <c r="EB54" s="131">
        <v>73.989999999999995</v>
      </c>
      <c r="EC54" s="131">
        <v>177.23999999999998</v>
      </c>
      <c r="ED54" s="172">
        <v>231.86</v>
      </c>
    </row>
    <row r="55" spans="2:134" ht="20.25" customHeight="1" thickBot="1" x14ac:dyDescent="0.4">
      <c r="B55" s="226"/>
      <c r="C55" s="168" t="s">
        <v>41</v>
      </c>
      <c r="D55" s="173" t="s">
        <v>90</v>
      </c>
      <c r="E55" s="133">
        <v>0.17127000000000001</v>
      </c>
      <c r="F55" s="133">
        <v>0.22611999999999999</v>
      </c>
      <c r="G55" s="133">
        <v>9.3240000000000003E-2</v>
      </c>
      <c r="H55" s="174">
        <v>0.13247999999999999</v>
      </c>
      <c r="I55" s="242"/>
      <c r="J55" s="173" t="s">
        <v>90</v>
      </c>
      <c r="K55" s="133">
        <v>0.16907</v>
      </c>
      <c r="L55" s="133">
        <v>0.22347</v>
      </c>
      <c r="M55" s="133">
        <v>9.0959999999999999E-2</v>
      </c>
      <c r="N55" s="174">
        <v>0.12973999999999999</v>
      </c>
      <c r="P55" s="173" t="s">
        <v>90</v>
      </c>
      <c r="Q55" s="133">
        <v>0.16686000000000001</v>
      </c>
      <c r="R55" s="133">
        <v>0.22081999999999999</v>
      </c>
      <c r="S55" s="133">
        <v>8.8749999999999996E-2</v>
      </c>
      <c r="T55" s="174">
        <v>0.12709000000000001</v>
      </c>
      <c r="V55" s="173" t="s">
        <v>90</v>
      </c>
      <c r="W55" s="133">
        <v>0.16658999999999999</v>
      </c>
      <c r="X55" s="133">
        <v>0.2205</v>
      </c>
      <c r="Y55" s="133">
        <v>8.8480000000000003E-2</v>
      </c>
      <c r="Z55" s="174">
        <v>0.12676999999999999</v>
      </c>
      <c r="AB55" s="173" t="s">
        <v>90</v>
      </c>
      <c r="AC55" s="133">
        <v>0.16231000000000001</v>
      </c>
      <c r="AD55" s="133">
        <v>0.21442</v>
      </c>
      <c r="AE55" s="133">
        <v>8.4199999999999997E-2</v>
      </c>
      <c r="AF55" s="174">
        <v>0.12069000000000001</v>
      </c>
      <c r="AH55" s="173" t="s">
        <v>90</v>
      </c>
      <c r="AI55" s="133">
        <v>0.15978000000000001</v>
      </c>
      <c r="AJ55" s="133">
        <v>0.21138000000000001</v>
      </c>
      <c r="AK55" s="133">
        <v>8.1670000000000006E-2</v>
      </c>
      <c r="AL55" s="174">
        <v>0.11763999999999999</v>
      </c>
      <c r="AN55" s="173" t="s">
        <v>90</v>
      </c>
      <c r="AO55" s="133">
        <v>0.16086</v>
      </c>
      <c r="AP55" s="133">
        <v>0.21267</v>
      </c>
      <c r="AQ55" s="133">
        <v>8.2750000000000004E-2</v>
      </c>
      <c r="AR55" s="174">
        <v>0.11894</v>
      </c>
      <c r="AT55" s="173" t="s">
        <v>90</v>
      </c>
      <c r="AU55" s="133">
        <v>0.15503</v>
      </c>
      <c r="AV55" s="133">
        <v>0.20568</v>
      </c>
      <c r="AW55" s="133">
        <v>7.6920000000000002E-2</v>
      </c>
      <c r="AX55" s="174">
        <v>0.11194999999999999</v>
      </c>
      <c r="AZ55" s="173" t="s">
        <v>90</v>
      </c>
      <c r="BA55" s="133">
        <v>0.15612999999999999</v>
      </c>
      <c r="BB55" s="133">
        <v>0.20699999999999999</v>
      </c>
      <c r="BC55" s="133">
        <v>7.8020000000000006E-2</v>
      </c>
      <c r="BD55" s="174">
        <v>0.11327</v>
      </c>
      <c r="BF55" s="173" t="s">
        <v>90</v>
      </c>
      <c r="BG55" s="133">
        <v>0.15418000000000001</v>
      </c>
      <c r="BH55" s="133">
        <v>0.20466000000000001</v>
      </c>
      <c r="BI55" s="133">
        <v>7.6069999999999999E-2</v>
      </c>
      <c r="BJ55" s="174">
        <v>0.11093</v>
      </c>
      <c r="BL55" s="173" t="s">
        <v>90</v>
      </c>
      <c r="BM55" s="133">
        <v>0.15497</v>
      </c>
      <c r="BN55" s="133">
        <v>0.20560999999999999</v>
      </c>
      <c r="BO55" s="133">
        <v>6.8909999999999999E-2</v>
      </c>
      <c r="BP55" s="174">
        <v>0.10233</v>
      </c>
      <c r="BR55" s="173" t="s">
        <v>90</v>
      </c>
      <c r="BS55" s="133">
        <v>0.15331</v>
      </c>
      <c r="BT55" s="133">
        <v>0.20361000000000001</v>
      </c>
      <c r="BU55" s="133">
        <v>6.7239999999999994E-2</v>
      </c>
      <c r="BV55" s="174">
        <v>0.10034</v>
      </c>
      <c r="BX55" s="173" t="s">
        <v>90</v>
      </c>
      <c r="BY55" s="133">
        <v>0.15207999999999999</v>
      </c>
      <c r="BZ55" s="133">
        <v>0.20213999999999999</v>
      </c>
      <c r="CA55" s="133">
        <v>6.6009999999999999E-2</v>
      </c>
      <c r="CB55" s="174">
        <v>9.8860000000000003E-2</v>
      </c>
      <c r="CD55" s="173" t="s">
        <v>90</v>
      </c>
      <c r="CE55" s="133">
        <v>0.15805</v>
      </c>
      <c r="CF55" s="133">
        <v>0.20930000000000001</v>
      </c>
      <c r="CG55" s="133">
        <v>7.1050000000000002E-2</v>
      </c>
      <c r="CH55" s="174">
        <v>0.10489999999999999</v>
      </c>
      <c r="CJ55" s="173" t="s">
        <v>90</v>
      </c>
      <c r="CK55" s="133">
        <v>0.16270999999999999</v>
      </c>
      <c r="CL55" s="133">
        <v>0.21490000000000001</v>
      </c>
      <c r="CM55" s="133">
        <v>7.571E-2</v>
      </c>
      <c r="CN55" s="174">
        <v>0.1105</v>
      </c>
      <c r="CP55" s="173" t="s">
        <v>90</v>
      </c>
      <c r="CQ55" s="133">
        <v>0.17186999999999999</v>
      </c>
      <c r="CR55" s="133">
        <v>0.22589000000000001</v>
      </c>
      <c r="CS55" s="133">
        <v>8.4870000000000001E-2</v>
      </c>
      <c r="CT55" s="174">
        <v>0.12149</v>
      </c>
      <c r="CV55" s="173" t="s">
        <v>90</v>
      </c>
      <c r="CW55" s="133">
        <v>0.17534</v>
      </c>
      <c r="CX55" s="133">
        <v>0.22045000000000001</v>
      </c>
      <c r="CY55" s="133">
        <v>8.8330000000000006E-2</v>
      </c>
      <c r="CZ55" s="174">
        <v>0.11605</v>
      </c>
      <c r="DB55" s="173" t="s">
        <v>90</v>
      </c>
      <c r="DC55" s="133">
        <v>0.17015</v>
      </c>
      <c r="DD55" s="133">
        <v>0.21423</v>
      </c>
      <c r="DE55" s="133">
        <v>8.3150000000000002E-2</v>
      </c>
      <c r="DF55" s="174">
        <v>0.10982</v>
      </c>
      <c r="DH55" s="173" t="s">
        <v>90</v>
      </c>
      <c r="DI55" s="133">
        <v>0.16632</v>
      </c>
      <c r="DJ55" s="133">
        <v>0.20963000000000001</v>
      </c>
      <c r="DK55" s="133">
        <v>7.9320000000000002E-2</v>
      </c>
      <c r="DL55" s="174">
        <v>0.10523</v>
      </c>
      <c r="DN55" s="173" t="s">
        <v>90</v>
      </c>
      <c r="DO55" s="133">
        <v>0.15711</v>
      </c>
      <c r="DP55" s="133">
        <v>0.19857</v>
      </c>
      <c r="DQ55" s="133">
        <v>7.0099999999999996E-2</v>
      </c>
      <c r="DR55" s="174">
        <v>9.4170000000000004E-2</v>
      </c>
      <c r="DT55" s="173" t="s">
        <v>90</v>
      </c>
      <c r="DU55" s="133">
        <v>0.15867000000000001</v>
      </c>
      <c r="DV55" s="133">
        <v>0.20044999999999999</v>
      </c>
      <c r="DW55" s="133">
        <v>7.1669999999999998E-2</v>
      </c>
      <c r="DX55" s="174">
        <v>9.6049999999999996E-2</v>
      </c>
      <c r="DZ55" s="173" t="s">
        <v>90</v>
      </c>
      <c r="EA55" s="133">
        <v>0.15690999999999999</v>
      </c>
      <c r="EB55" s="133">
        <v>0.19833999999999999</v>
      </c>
      <c r="EC55" s="133">
        <v>6.991E-2</v>
      </c>
      <c r="ED55" s="174">
        <v>9.393E-2</v>
      </c>
    </row>
    <row r="56" spans="2:134" ht="20.25" customHeight="1" thickBot="1" x14ac:dyDescent="0.4">
      <c r="B56" s="139"/>
      <c r="D56" s="175"/>
      <c r="E56" s="242"/>
      <c r="F56" s="242"/>
      <c r="G56" s="242"/>
      <c r="H56" s="176"/>
      <c r="J56" s="175"/>
      <c r="N56" s="176"/>
      <c r="P56" s="175"/>
      <c r="T56" s="176"/>
      <c r="V56" s="175"/>
      <c r="Z56" s="176"/>
      <c r="AB56" s="175"/>
      <c r="AF56" s="176"/>
      <c r="AH56" s="175"/>
      <c r="AL56" s="176"/>
      <c r="AN56" s="175"/>
      <c r="AR56" s="176"/>
      <c r="AT56" s="175"/>
      <c r="AX56" s="176"/>
      <c r="AZ56" s="175"/>
      <c r="BD56" s="176"/>
      <c r="BF56" s="175"/>
      <c r="BJ56" s="176"/>
      <c r="BL56" s="175"/>
      <c r="BP56" s="176"/>
      <c r="BR56" s="175"/>
      <c r="BV56" s="176"/>
      <c r="BX56" s="175"/>
      <c r="CB56" s="176"/>
      <c r="CD56" s="175"/>
      <c r="CH56" s="176"/>
      <c r="CJ56" s="175"/>
      <c r="CN56" s="176"/>
      <c r="CP56" s="175"/>
      <c r="CT56" s="176"/>
      <c r="CV56" s="175"/>
      <c r="CZ56" s="176"/>
      <c r="DB56" s="175"/>
      <c r="DF56" s="176"/>
      <c r="DH56" s="175"/>
      <c r="DL56" s="176"/>
      <c r="DN56" s="175"/>
      <c r="DR56" s="176"/>
      <c r="DT56" s="175"/>
      <c r="DX56" s="176"/>
      <c r="DZ56" s="175"/>
      <c r="ED56" s="176"/>
    </row>
    <row r="57" spans="2:134" ht="20.25" customHeight="1" thickBot="1" x14ac:dyDescent="0.4">
      <c r="B57" s="139"/>
      <c r="D57" s="177"/>
      <c r="E57" s="227" t="s">
        <v>20</v>
      </c>
      <c r="F57" s="227"/>
      <c r="G57" s="227" t="s">
        <v>17</v>
      </c>
      <c r="H57" s="231"/>
      <c r="J57" s="177"/>
      <c r="K57" s="227" t="s">
        <v>20</v>
      </c>
      <c r="L57" s="227"/>
      <c r="M57" s="227" t="s">
        <v>17</v>
      </c>
      <c r="N57" s="231"/>
      <c r="P57" s="177"/>
      <c r="Q57" s="227" t="s">
        <v>20</v>
      </c>
      <c r="R57" s="227"/>
      <c r="S57" s="227" t="s">
        <v>17</v>
      </c>
      <c r="T57" s="231"/>
      <c r="V57" s="177"/>
      <c r="W57" s="227" t="s">
        <v>20</v>
      </c>
      <c r="X57" s="227"/>
      <c r="Y57" s="227" t="s">
        <v>17</v>
      </c>
      <c r="Z57" s="231"/>
      <c r="AB57" s="177"/>
      <c r="AC57" s="227" t="s">
        <v>20</v>
      </c>
      <c r="AD57" s="227"/>
      <c r="AE57" s="227" t="s">
        <v>17</v>
      </c>
      <c r="AF57" s="231"/>
      <c r="AH57" s="177"/>
      <c r="AI57" s="227" t="s">
        <v>20</v>
      </c>
      <c r="AJ57" s="227"/>
      <c r="AK57" s="227" t="s">
        <v>17</v>
      </c>
      <c r="AL57" s="231"/>
      <c r="AN57" s="177"/>
      <c r="AO57" s="227" t="s">
        <v>20</v>
      </c>
      <c r="AP57" s="227"/>
      <c r="AQ57" s="227" t="s">
        <v>17</v>
      </c>
      <c r="AR57" s="231"/>
      <c r="AT57" s="177"/>
      <c r="AU57" s="227" t="s">
        <v>20</v>
      </c>
      <c r="AV57" s="227"/>
      <c r="AW57" s="227" t="s">
        <v>17</v>
      </c>
      <c r="AX57" s="231"/>
      <c r="AZ57" s="177"/>
      <c r="BA57" s="227" t="s">
        <v>20</v>
      </c>
      <c r="BB57" s="227"/>
      <c r="BC57" s="227" t="s">
        <v>17</v>
      </c>
      <c r="BD57" s="231"/>
      <c r="BF57" s="177"/>
      <c r="BG57" s="227" t="s">
        <v>20</v>
      </c>
      <c r="BH57" s="227"/>
      <c r="BI57" s="227" t="s">
        <v>17</v>
      </c>
      <c r="BJ57" s="231"/>
      <c r="BL57" s="177"/>
      <c r="BM57" s="227" t="s">
        <v>20</v>
      </c>
      <c r="BN57" s="227"/>
      <c r="BO57" s="227" t="s">
        <v>17</v>
      </c>
      <c r="BP57" s="231"/>
      <c r="BR57" s="177"/>
      <c r="BS57" s="227" t="s">
        <v>20</v>
      </c>
      <c r="BT57" s="227"/>
      <c r="BU57" s="227" t="s">
        <v>17</v>
      </c>
      <c r="BV57" s="231"/>
      <c r="BX57" s="177"/>
      <c r="BY57" s="227" t="s">
        <v>20</v>
      </c>
      <c r="BZ57" s="227"/>
      <c r="CA57" s="227" t="s">
        <v>17</v>
      </c>
      <c r="CB57" s="231"/>
      <c r="CD57" s="177"/>
      <c r="CE57" s="227" t="s">
        <v>20</v>
      </c>
      <c r="CF57" s="227"/>
      <c r="CG57" s="227" t="s">
        <v>17</v>
      </c>
      <c r="CH57" s="231"/>
      <c r="CJ57" s="177"/>
      <c r="CK57" s="227" t="s">
        <v>20</v>
      </c>
      <c r="CL57" s="227"/>
      <c r="CM57" s="227" t="s">
        <v>17</v>
      </c>
      <c r="CN57" s="231"/>
      <c r="CP57" s="177"/>
      <c r="CQ57" s="227" t="s">
        <v>20</v>
      </c>
      <c r="CR57" s="227"/>
      <c r="CS57" s="227" t="s">
        <v>17</v>
      </c>
      <c r="CT57" s="231"/>
      <c r="CV57" s="177"/>
      <c r="CW57" s="227" t="s">
        <v>20</v>
      </c>
      <c r="CX57" s="227"/>
      <c r="CY57" s="227" t="s">
        <v>17</v>
      </c>
      <c r="CZ57" s="231"/>
      <c r="DB57" s="177"/>
      <c r="DC57" s="227" t="s">
        <v>20</v>
      </c>
      <c r="DD57" s="227"/>
      <c r="DE57" s="227" t="s">
        <v>17</v>
      </c>
      <c r="DF57" s="231"/>
      <c r="DH57" s="177"/>
      <c r="DI57" s="227" t="s">
        <v>20</v>
      </c>
      <c r="DJ57" s="227"/>
      <c r="DK57" s="227" t="s">
        <v>17</v>
      </c>
      <c r="DL57" s="231"/>
      <c r="DN57" s="177"/>
      <c r="DO57" s="227" t="s">
        <v>20</v>
      </c>
      <c r="DP57" s="227"/>
      <c r="DQ57" s="227" t="s">
        <v>17</v>
      </c>
      <c r="DR57" s="231"/>
      <c r="DT57" s="177"/>
      <c r="DU57" s="227" t="s">
        <v>20</v>
      </c>
      <c r="DV57" s="227"/>
      <c r="DW57" s="227" t="s">
        <v>17</v>
      </c>
      <c r="DX57" s="231"/>
      <c r="DZ57" s="177"/>
      <c r="EA57" s="227" t="s">
        <v>20</v>
      </c>
      <c r="EB57" s="227"/>
      <c r="EC57" s="227" t="s">
        <v>17</v>
      </c>
      <c r="ED57" s="231"/>
    </row>
    <row r="58" spans="2:134" ht="20.25" customHeight="1" thickBot="1" x14ac:dyDescent="0.4">
      <c r="B58" s="139"/>
      <c r="D58" s="169"/>
      <c r="E58" s="125" t="s">
        <v>88</v>
      </c>
      <c r="F58" s="125" t="s">
        <v>89</v>
      </c>
      <c r="G58" s="125" t="s">
        <v>88</v>
      </c>
      <c r="H58" s="170" t="s">
        <v>89</v>
      </c>
      <c r="J58" s="169"/>
      <c r="K58" s="125" t="s">
        <v>88</v>
      </c>
      <c r="L58" s="125" t="s">
        <v>89</v>
      </c>
      <c r="M58" s="125" t="s">
        <v>88</v>
      </c>
      <c r="N58" s="170" t="s">
        <v>89</v>
      </c>
      <c r="P58" s="169"/>
      <c r="Q58" s="125" t="s">
        <v>88</v>
      </c>
      <c r="R58" s="125" t="s">
        <v>89</v>
      </c>
      <c r="S58" s="125" t="s">
        <v>88</v>
      </c>
      <c r="T58" s="170" t="s">
        <v>89</v>
      </c>
      <c r="V58" s="169"/>
      <c r="W58" s="125" t="s">
        <v>88</v>
      </c>
      <c r="X58" s="125" t="s">
        <v>89</v>
      </c>
      <c r="Y58" s="125" t="s">
        <v>88</v>
      </c>
      <c r="Z58" s="170" t="s">
        <v>89</v>
      </c>
      <c r="AB58" s="169"/>
      <c r="AC58" s="125" t="s">
        <v>88</v>
      </c>
      <c r="AD58" s="125" t="s">
        <v>89</v>
      </c>
      <c r="AE58" s="125" t="s">
        <v>88</v>
      </c>
      <c r="AF58" s="170" t="s">
        <v>89</v>
      </c>
      <c r="AH58" s="169"/>
      <c r="AI58" s="125" t="s">
        <v>88</v>
      </c>
      <c r="AJ58" s="125" t="s">
        <v>89</v>
      </c>
      <c r="AK58" s="125" t="s">
        <v>88</v>
      </c>
      <c r="AL58" s="170" t="s">
        <v>89</v>
      </c>
      <c r="AN58" s="169"/>
      <c r="AO58" s="125" t="s">
        <v>88</v>
      </c>
      <c r="AP58" s="125" t="s">
        <v>89</v>
      </c>
      <c r="AQ58" s="125" t="s">
        <v>88</v>
      </c>
      <c r="AR58" s="170" t="s">
        <v>89</v>
      </c>
      <c r="AT58" s="169"/>
      <c r="AU58" s="125" t="s">
        <v>88</v>
      </c>
      <c r="AV58" s="125" t="s">
        <v>89</v>
      </c>
      <c r="AW58" s="125" t="s">
        <v>88</v>
      </c>
      <c r="AX58" s="170" t="s">
        <v>89</v>
      </c>
      <c r="AZ58" s="169"/>
      <c r="BA58" s="125" t="s">
        <v>88</v>
      </c>
      <c r="BB58" s="125" t="s">
        <v>89</v>
      </c>
      <c r="BC58" s="125" t="s">
        <v>88</v>
      </c>
      <c r="BD58" s="170" t="s">
        <v>89</v>
      </c>
      <c r="BF58" s="169"/>
      <c r="BG58" s="125" t="s">
        <v>88</v>
      </c>
      <c r="BH58" s="125" t="s">
        <v>89</v>
      </c>
      <c r="BI58" s="125" t="s">
        <v>88</v>
      </c>
      <c r="BJ58" s="170" t="s">
        <v>89</v>
      </c>
      <c r="BL58" s="169"/>
      <c r="BM58" s="125" t="s">
        <v>88</v>
      </c>
      <c r="BN58" s="125" t="s">
        <v>89</v>
      </c>
      <c r="BO58" s="125" t="s">
        <v>88</v>
      </c>
      <c r="BP58" s="170" t="s">
        <v>89</v>
      </c>
      <c r="BR58" s="169"/>
      <c r="BS58" s="125" t="s">
        <v>88</v>
      </c>
      <c r="BT58" s="125" t="s">
        <v>89</v>
      </c>
      <c r="BU58" s="125" t="s">
        <v>88</v>
      </c>
      <c r="BV58" s="170" t="s">
        <v>89</v>
      </c>
      <c r="BX58" s="169"/>
      <c r="BY58" s="125" t="s">
        <v>88</v>
      </c>
      <c r="BZ58" s="125" t="s">
        <v>89</v>
      </c>
      <c r="CA58" s="125" t="s">
        <v>88</v>
      </c>
      <c r="CB58" s="170" t="s">
        <v>89</v>
      </c>
      <c r="CD58" s="169"/>
      <c r="CE58" s="125" t="s">
        <v>88</v>
      </c>
      <c r="CF58" s="125" t="s">
        <v>89</v>
      </c>
      <c r="CG58" s="125" t="s">
        <v>88</v>
      </c>
      <c r="CH58" s="170" t="s">
        <v>89</v>
      </c>
      <c r="CJ58" s="169"/>
      <c r="CK58" s="125" t="s">
        <v>88</v>
      </c>
      <c r="CL58" s="125" t="s">
        <v>89</v>
      </c>
      <c r="CM58" s="125" t="s">
        <v>88</v>
      </c>
      <c r="CN58" s="170" t="s">
        <v>89</v>
      </c>
      <c r="CP58" s="169"/>
      <c r="CQ58" s="125" t="s">
        <v>88</v>
      </c>
      <c r="CR58" s="125" t="s">
        <v>89</v>
      </c>
      <c r="CS58" s="125" t="s">
        <v>88</v>
      </c>
      <c r="CT58" s="170" t="s">
        <v>89</v>
      </c>
      <c r="CV58" s="169"/>
      <c r="CW58" s="125" t="s">
        <v>88</v>
      </c>
      <c r="CX58" s="125" t="s">
        <v>89</v>
      </c>
      <c r="CY58" s="125" t="s">
        <v>88</v>
      </c>
      <c r="CZ58" s="170" t="s">
        <v>89</v>
      </c>
      <c r="DB58" s="169"/>
      <c r="DC58" s="125" t="s">
        <v>88</v>
      </c>
      <c r="DD58" s="125" t="s">
        <v>89</v>
      </c>
      <c r="DE58" s="125" t="s">
        <v>88</v>
      </c>
      <c r="DF58" s="170" t="s">
        <v>89</v>
      </c>
      <c r="DH58" s="169"/>
      <c r="DI58" s="125" t="s">
        <v>88</v>
      </c>
      <c r="DJ58" s="125" t="s">
        <v>89</v>
      </c>
      <c r="DK58" s="125" t="s">
        <v>88</v>
      </c>
      <c r="DL58" s="170" t="s">
        <v>89</v>
      </c>
      <c r="DN58" s="169"/>
      <c r="DO58" s="125" t="s">
        <v>88</v>
      </c>
      <c r="DP58" s="125" t="s">
        <v>89</v>
      </c>
      <c r="DQ58" s="125" t="s">
        <v>88</v>
      </c>
      <c r="DR58" s="170" t="s">
        <v>89</v>
      </c>
      <c r="DT58" s="169"/>
      <c r="DU58" s="125" t="s">
        <v>88</v>
      </c>
      <c r="DV58" s="125" t="s">
        <v>89</v>
      </c>
      <c r="DW58" s="125" t="s">
        <v>88</v>
      </c>
      <c r="DX58" s="170" t="s">
        <v>89</v>
      </c>
      <c r="DZ58" s="169"/>
      <c r="EA58" s="125" t="s">
        <v>88</v>
      </c>
      <c r="EB58" s="125" t="s">
        <v>89</v>
      </c>
      <c r="EC58" s="125" t="s">
        <v>88</v>
      </c>
      <c r="ED58" s="170" t="s">
        <v>89</v>
      </c>
    </row>
    <row r="59" spans="2:134" ht="20.25" customHeight="1" thickBot="1" x14ac:dyDescent="0.4">
      <c r="B59" s="226" t="s">
        <v>50</v>
      </c>
      <c r="C59" s="167" t="s">
        <v>56</v>
      </c>
      <c r="D59" s="171" t="s">
        <v>56</v>
      </c>
      <c r="E59" s="131">
        <v>100.0031672710692</v>
      </c>
      <c r="F59" s="131">
        <v>119.94</v>
      </c>
      <c r="G59" s="131">
        <v>232.39435424383697</v>
      </c>
      <c r="H59" s="172">
        <v>294.52999999999997</v>
      </c>
      <c r="I59" s="242"/>
      <c r="J59" s="171" t="s">
        <v>56</v>
      </c>
      <c r="K59" s="131">
        <v>100.0031672710692</v>
      </c>
      <c r="L59" s="131">
        <v>119.94</v>
      </c>
      <c r="M59" s="131">
        <v>232.39435424383697</v>
      </c>
      <c r="N59" s="172">
        <v>294.52999999999997</v>
      </c>
      <c r="P59" s="171" t="s">
        <v>56</v>
      </c>
      <c r="Q59" s="131">
        <v>100.0031672710692</v>
      </c>
      <c r="R59" s="131">
        <v>119.94</v>
      </c>
      <c r="S59" s="131">
        <v>232.39435424383697</v>
      </c>
      <c r="T59" s="172">
        <v>294.52999999999997</v>
      </c>
      <c r="V59" s="171" t="s">
        <v>56</v>
      </c>
      <c r="W59" s="131">
        <v>100.0031672710692</v>
      </c>
      <c r="X59" s="131">
        <v>119.94</v>
      </c>
      <c r="Y59" s="131">
        <v>232.39435424383697</v>
      </c>
      <c r="Z59" s="172">
        <v>294.52999999999997</v>
      </c>
      <c r="AB59" s="171" t="s">
        <v>56</v>
      </c>
      <c r="AC59" s="131">
        <v>100.0031672710692</v>
      </c>
      <c r="AD59" s="131">
        <v>119.94</v>
      </c>
      <c r="AE59" s="131">
        <v>232.39435424383697</v>
      </c>
      <c r="AF59" s="172">
        <v>294.52999999999997</v>
      </c>
      <c r="AH59" s="171" t="s">
        <v>56</v>
      </c>
      <c r="AI59" s="131">
        <v>100.0031672710692</v>
      </c>
      <c r="AJ59" s="131">
        <v>119.94</v>
      </c>
      <c r="AK59" s="131">
        <v>232.39435424383697</v>
      </c>
      <c r="AL59" s="172">
        <v>294.52999999999997</v>
      </c>
      <c r="AN59" s="171" t="s">
        <v>56</v>
      </c>
      <c r="AO59" s="131">
        <v>100.0031672710692</v>
      </c>
      <c r="AP59" s="131">
        <v>119.94</v>
      </c>
      <c r="AQ59" s="131">
        <v>232.39435424383697</v>
      </c>
      <c r="AR59" s="172">
        <v>294.52999999999997</v>
      </c>
      <c r="AT59" s="171" t="s">
        <v>56</v>
      </c>
      <c r="AU59" s="131">
        <v>100.0031672710692</v>
      </c>
      <c r="AV59" s="131">
        <v>119.94</v>
      </c>
      <c r="AW59" s="131">
        <v>232.39435424383697</v>
      </c>
      <c r="AX59" s="172">
        <v>294.52999999999997</v>
      </c>
      <c r="AZ59" s="171" t="s">
        <v>56</v>
      </c>
      <c r="BA59" s="131">
        <v>100.0031672710692</v>
      </c>
      <c r="BB59" s="131">
        <v>119.94</v>
      </c>
      <c r="BC59" s="131">
        <v>232.39435424383697</v>
      </c>
      <c r="BD59" s="172">
        <v>294.52999999999997</v>
      </c>
      <c r="BF59" s="171" t="s">
        <v>56</v>
      </c>
      <c r="BG59" s="131">
        <v>100.0031672710692</v>
      </c>
      <c r="BH59" s="131">
        <v>119.94</v>
      </c>
      <c r="BI59" s="131">
        <v>232.39435424383697</v>
      </c>
      <c r="BJ59" s="172">
        <v>294.52999999999997</v>
      </c>
      <c r="BL59" s="171" t="s">
        <v>56</v>
      </c>
      <c r="BM59" s="131">
        <v>90.419999999999987</v>
      </c>
      <c r="BN59" s="131">
        <v>108.58</v>
      </c>
      <c r="BO59" s="131">
        <v>217.45</v>
      </c>
      <c r="BP59" s="172">
        <v>274.27999999999997</v>
      </c>
      <c r="BR59" s="171" t="s">
        <v>56</v>
      </c>
      <c r="BS59" s="131">
        <v>90.419999999999987</v>
      </c>
      <c r="BT59" s="131">
        <v>108.58</v>
      </c>
      <c r="BU59" s="131">
        <v>217.45</v>
      </c>
      <c r="BV59" s="172">
        <v>274.27999999999997</v>
      </c>
      <c r="BX59" s="171" t="s">
        <v>56</v>
      </c>
      <c r="BY59" s="131">
        <v>90.419999999999987</v>
      </c>
      <c r="BZ59" s="131">
        <v>108.58</v>
      </c>
      <c r="CA59" s="131">
        <v>217.45</v>
      </c>
      <c r="CB59" s="172">
        <v>274.27999999999997</v>
      </c>
      <c r="CD59" s="171" t="s">
        <v>56</v>
      </c>
      <c r="CE59" s="131">
        <v>90.419999999999987</v>
      </c>
      <c r="CF59" s="131">
        <v>108.58</v>
      </c>
      <c r="CG59" s="131">
        <v>217.45</v>
      </c>
      <c r="CH59" s="172">
        <v>274.27999999999997</v>
      </c>
      <c r="CJ59" s="171" t="s">
        <v>56</v>
      </c>
      <c r="CK59" s="131">
        <v>90.419999999999987</v>
      </c>
      <c r="CL59" s="131">
        <v>108.58</v>
      </c>
      <c r="CM59" s="131">
        <v>217.45</v>
      </c>
      <c r="CN59" s="172">
        <v>274.27999999999997</v>
      </c>
      <c r="CP59" s="171" t="s">
        <v>56</v>
      </c>
      <c r="CQ59" s="131">
        <v>90.419999999999987</v>
      </c>
      <c r="CR59" s="131">
        <v>108.58</v>
      </c>
      <c r="CS59" s="131">
        <v>217.45</v>
      </c>
      <c r="CT59" s="172">
        <v>274.27999999999997</v>
      </c>
      <c r="CV59" s="171" t="s">
        <v>56</v>
      </c>
      <c r="CW59" s="131">
        <v>90.419999999999987</v>
      </c>
      <c r="CX59" s="131">
        <v>108.58</v>
      </c>
      <c r="CY59" s="131">
        <v>217.45</v>
      </c>
      <c r="CZ59" s="172">
        <v>274.27999999999997</v>
      </c>
      <c r="DB59" s="171" t="s">
        <v>56</v>
      </c>
      <c r="DC59" s="131">
        <v>90.419999999999987</v>
      </c>
      <c r="DD59" s="131">
        <v>108.58</v>
      </c>
      <c r="DE59" s="131">
        <v>217.45</v>
      </c>
      <c r="DF59" s="172">
        <v>274.27999999999997</v>
      </c>
      <c r="DH59" s="171" t="s">
        <v>56</v>
      </c>
      <c r="DI59" s="131">
        <v>90.419999999999987</v>
      </c>
      <c r="DJ59" s="131">
        <v>108.58</v>
      </c>
      <c r="DK59" s="131">
        <v>217.45</v>
      </c>
      <c r="DL59" s="172">
        <v>274.27999999999997</v>
      </c>
      <c r="DN59" s="171" t="s">
        <v>56</v>
      </c>
      <c r="DO59" s="131">
        <v>90.419999999999987</v>
      </c>
      <c r="DP59" s="131">
        <v>108.58</v>
      </c>
      <c r="DQ59" s="131">
        <v>217.45</v>
      </c>
      <c r="DR59" s="172">
        <v>274.27999999999997</v>
      </c>
      <c r="DT59" s="171" t="s">
        <v>56</v>
      </c>
      <c r="DU59" s="131">
        <v>90.419999999999987</v>
      </c>
      <c r="DV59" s="131">
        <v>108.58</v>
      </c>
      <c r="DW59" s="131">
        <v>217.45</v>
      </c>
      <c r="DX59" s="172">
        <v>274.27999999999997</v>
      </c>
      <c r="DZ59" s="171" t="s">
        <v>56</v>
      </c>
      <c r="EA59" s="131">
        <v>90.419999999999987</v>
      </c>
      <c r="EB59" s="131">
        <v>108.58</v>
      </c>
      <c r="EC59" s="131">
        <v>217.45</v>
      </c>
      <c r="ED59" s="172">
        <v>274.27999999999997</v>
      </c>
    </row>
    <row r="60" spans="2:134" ht="20.25" customHeight="1" thickBot="1" x14ac:dyDescent="0.4">
      <c r="B60" s="226"/>
      <c r="C60" s="168" t="s">
        <v>41</v>
      </c>
      <c r="D60" s="173" t="s">
        <v>90</v>
      </c>
      <c r="E60" s="133">
        <v>0.14727999999999999</v>
      </c>
      <c r="F60" s="133">
        <v>0.19732</v>
      </c>
      <c r="G60" s="133">
        <v>8.7040000000000006E-2</v>
      </c>
      <c r="H60" s="174">
        <v>0.12504000000000001</v>
      </c>
      <c r="I60" s="242"/>
      <c r="J60" s="173" t="s">
        <v>90</v>
      </c>
      <c r="K60" s="133">
        <v>0.14507999999999999</v>
      </c>
      <c r="L60" s="133">
        <v>0.19469</v>
      </c>
      <c r="M60" s="133">
        <v>8.4739999999999996E-2</v>
      </c>
      <c r="N60" s="174">
        <v>0.12228</v>
      </c>
      <c r="P60" s="173" t="s">
        <v>90</v>
      </c>
      <c r="Q60" s="133">
        <v>0.14287</v>
      </c>
      <c r="R60" s="133">
        <v>0.19203999999999999</v>
      </c>
      <c r="S60" s="133">
        <v>8.2530000000000006E-2</v>
      </c>
      <c r="T60" s="174">
        <v>0.11963</v>
      </c>
      <c r="V60" s="173" t="s">
        <v>90</v>
      </c>
      <c r="W60" s="133">
        <v>0.14260999999999999</v>
      </c>
      <c r="X60" s="133">
        <v>0.19172</v>
      </c>
      <c r="Y60" s="133">
        <v>8.2269999999999996E-2</v>
      </c>
      <c r="Z60" s="174">
        <v>0.11931</v>
      </c>
      <c r="AB60" s="173" t="s">
        <v>90</v>
      </c>
      <c r="AC60" s="133">
        <v>0.13832</v>
      </c>
      <c r="AD60" s="133">
        <v>0.18562999999999999</v>
      </c>
      <c r="AE60" s="133">
        <v>7.7990000000000004E-2</v>
      </c>
      <c r="AF60" s="174">
        <v>0.11323</v>
      </c>
      <c r="AH60" s="173" t="s">
        <v>90</v>
      </c>
      <c r="AI60" s="133">
        <v>0.13578999999999999</v>
      </c>
      <c r="AJ60" s="133">
        <v>0.18259</v>
      </c>
      <c r="AK60" s="133">
        <v>7.5450000000000003E-2</v>
      </c>
      <c r="AL60" s="174">
        <v>0.11018</v>
      </c>
      <c r="AN60" s="173" t="s">
        <v>90</v>
      </c>
      <c r="AO60" s="133">
        <v>0.13686999999999999</v>
      </c>
      <c r="AP60" s="133">
        <v>0.18389</v>
      </c>
      <c r="AQ60" s="133">
        <v>7.6530000000000001E-2</v>
      </c>
      <c r="AR60" s="174">
        <v>0.11148</v>
      </c>
      <c r="AT60" s="173" t="s">
        <v>90</v>
      </c>
      <c r="AU60" s="133">
        <v>0.13103999999999999</v>
      </c>
      <c r="AV60" s="133">
        <v>0.17688999999999999</v>
      </c>
      <c r="AW60" s="133">
        <v>7.0699999999999999E-2</v>
      </c>
      <c r="AX60" s="174">
        <v>0.10449</v>
      </c>
      <c r="AZ60" s="173" t="s">
        <v>90</v>
      </c>
      <c r="BA60" s="133">
        <v>0.13214999999999999</v>
      </c>
      <c r="BB60" s="133">
        <v>0.17821999999999999</v>
      </c>
      <c r="BC60" s="133">
        <v>7.1809999999999999E-2</v>
      </c>
      <c r="BD60" s="174">
        <v>0.10581</v>
      </c>
      <c r="BF60" s="173" t="s">
        <v>90</v>
      </c>
      <c r="BG60" s="133">
        <v>0.13019</v>
      </c>
      <c r="BH60" s="133">
        <v>0.17588000000000001</v>
      </c>
      <c r="BI60" s="133">
        <v>6.9860000000000005E-2</v>
      </c>
      <c r="BJ60" s="174">
        <v>0.10347000000000001</v>
      </c>
      <c r="BL60" s="173" t="s">
        <v>90</v>
      </c>
      <c r="BM60" s="133">
        <v>0.12758</v>
      </c>
      <c r="BN60" s="133">
        <v>0.17274</v>
      </c>
      <c r="BO60" s="133">
        <v>6.3009999999999997E-2</v>
      </c>
      <c r="BP60" s="174">
        <v>9.5259999999999997E-2</v>
      </c>
      <c r="BR60" s="173" t="s">
        <v>90</v>
      </c>
      <c r="BS60" s="133">
        <v>0.12592</v>
      </c>
      <c r="BT60" s="133">
        <v>0.17074</v>
      </c>
      <c r="BU60" s="133">
        <v>6.1350000000000002E-2</v>
      </c>
      <c r="BV60" s="174">
        <v>9.3259999999999996E-2</v>
      </c>
      <c r="BX60" s="173" t="s">
        <v>90</v>
      </c>
      <c r="BY60" s="133">
        <v>0.12468</v>
      </c>
      <c r="BZ60" s="133">
        <v>0.16927</v>
      </c>
      <c r="CA60" s="133">
        <v>6.012E-2</v>
      </c>
      <c r="CB60" s="174">
        <v>9.1789999999999997E-2</v>
      </c>
      <c r="CD60" s="173" t="s">
        <v>90</v>
      </c>
      <c r="CE60" s="133">
        <v>0.13086</v>
      </c>
      <c r="CF60" s="133">
        <v>0.17668</v>
      </c>
      <c r="CG60" s="133">
        <v>6.5640000000000004E-2</v>
      </c>
      <c r="CH60" s="174">
        <v>9.8409999999999997E-2</v>
      </c>
      <c r="CJ60" s="173" t="s">
        <v>90</v>
      </c>
      <c r="CK60" s="133">
        <v>0.13553000000000001</v>
      </c>
      <c r="CL60" s="133">
        <v>0.18228</v>
      </c>
      <c r="CM60" s="133">
        <v>7.0300000000000001E-2</v>
      </c>
      <c r="CN60" s="174">
        <v>0.104</v>
      </c>
      <c r="CP60" s="173" t="s">
        <v>90</v>
      </c>
      <c r="CQ60" s="133">
        <v>0.14469000000000001</v>
      </c>
      <c r="CR60" s="133">
        <v>0.19327</v>
      </c>
      <c r="CS60" s="133">
        <v>7.9460000000000003E-2</v>
      </c>
      <c r="CT60" s="174">
        <v>0.115</v>
      </c>
      <c r="CV60" s="173" t="s">
        <v>90</v>
      </c>
      <c r="CW60" s="133">
        <v>0.14815</v>
      </c>
      <c r="CX60" s="133">
        <v>0.18783</v>
      </c>
      <c r="CY60" s="133">
        <v>8.2919999999999994E-2</v>
      </c>
      <c r="CZ60" s="174">
        <v>0.10954999999999999</v>
      </c>
      <c r="DB60" s="173" t="s">
        <v>90</v>
      </c>
      <c r="DC60" s="133">
        <v>0.14297000000000001</v>
      </c>
      <c r="DD60" s="133">
        <v>0.18160000000000001</v>
      </c>
      <c r="DE60" s="133">
        <v>7.7740000000000004E-2</v>
      </c>
      <c r="DF60" s="174">
        <v>0.10333000000000001</v>
      </c>
      <c r="DH60" s="173" t="s">
        <v>90</v>
      </c>
      <c r="DI60" s="133">
        <v>0.13914000000000001</v>
      </c>
      <c r="DJ60" s="133">
        <v>0.17701</v>
      </c>
      <c r="DK60" s="133">
        <v>7.3910000000000003E-2</v>
      </c>
      <c r="DL60" s="174">
        <v>9.8729999999999998E-2</v>
      </c>
      <c r="DN60" s="173" t="s">
        <v>90</v>
      </c>
      <c r="DO60" s="133">
        <v>0.12992000000000001</v>
      </c>
      <c r="DP60" s="133">
        <v>0.16594999999999999</v>
      </c>
      <c r="DQ60" s="133">
        <v>6.4689999999999998E-2</v>
      </c>
      <c r="DR60" s="174">
        <v>8.7679999999999994E-2</v>
      </c>
      <c r="DT60" s="173" t="s">
        <v>90</v>
      </c>
      <c r="DU60" s="133">
        <v>0.13149</v>
      </c>
      <c r="DV60" s="133">
        <v>0.16783000000000001</v>
      </c>
      <c r="DW60" s="133">
        <v>6.6259999999999999E-2</v>
      </c>
      <c r="DX60" s="174">
        <v>8.9560000000000001E-2</v>
      </c>
      <c r="DZ60" s="173" t="s">
        <v>90</v>
      </c>
      <c r="EA60" s="133">
        <v>0.12973000000000001</v>
      </c>
      <c r="EB60" s="133">
        <v>0.16571</v>
      </c>
      <c r="EC60" s="133">
        <v>6.4500000000000002E-2</v>
      </c>
      <c r="ED60" s="174">
        <v>8.7440000000000004E-2</v>
      </c>
    </row>
    <row r="61" spans="2:134" ht="20.25" customHeight="1" thickBot="1" x14ac:dyDescent="0.4">
      <c r="B61" s="139"/>
      <c r="D61" s="175"/>
      <c r="E61" s="242"/>
      <c r="F61" s="242"/>
      <c r="G61" s="242"/>
      <c r="H61" s="176"/>
      <c r="J61" s="175"/>
      <c r="N61" s="176"/>
      <c r="P61" s="175"/>
      <c r="T61" s="176"/>
      <c r="V61" s="175"/>
      <c r="Z61" s="176"/>
      <c r="AB61" s="175"/>
      <c r="AF61" s="176"/>
      <c r="AH61" s="175"/>
      <c r="AL61" s="176"/>
      <c r="AN61" s="175"/>
      <c r="AR61" s="176"/>
      <c r="AT61" s="175"/>
      <c r="AX61" s="176"/>
      <c r="AZ61" s="175"/>
      <c r="BD61" s="176"/>
      <c r="BF61" s="175"/>
      <c r="BJ61" s="176"/>
      <c r="BL61" s="175"/>
      <c r="BP61" s="176"/>
      <c r="BR61" s="175"/>
      <c r="BV61" s="176"/>
      <c r="BX61" s="175"/>
      <c r="CB61" s="176"/>
      <c r="CD61" s="175"/>
      <c r="CH61" s="176"/>
      <c r="CJ61" s="175"/>
      <c r="CN61" s="176"/>
      <c r="CP61" s="175"/>
      <c r="CT61" s="176"/>
      <c r="CV61" s="175"/>
      <c r="CZ61" s="176"/>
      <c r="DB61" s="175"/>
      <c r="DF61" s="176"/>
      <c r="DH61" s="175"/>
      <c r="DL61" s="176"/>
      <c r="DN61" s="175"/>
      <c r="DR61" s="176"/>
      <c r="DT61" s="175"/>
      <c r="DX61" s="176"/>
      <c r="DZ61" s="175"/>
      <c r="ED61" s="176"/>
    </row>
    <row r="62" spans="2:134" ht="20.25" customHeight="1" thickBot="1" x14ac:dyDescent="0.4">
      <c r="B62" s="139"/>
      <c r="D62" s="177"/>
      <c r="E62" s="227" t="s">
        <v>20</v>
      </c>
      <c r="F62" s="227"/>
      <c r="G62" s="227" t="s">
        <v>17</v>
      </c>
      <c r="H62" s="231"/>
      <c r="J62" s="177"/>
      <c r="K62" s="227" t="s">
        <v>20</v>
      </c>
      <c r="L62" s="227"/>
      <c r="M62" s="227" t="s">
        <v>17</v>
      </c>
      <c r="N62" s="231"/>
      <c r="P62" s="177"/>
      <c r="Q62" s="227" t="s">
        <v>20</v>
      </c>
      <c r="R62" s="227"/>
      <c r="S62" s="227" t="s">
        <v>17</v>
      </c>
      <c r="T62" s="231"/>
      <c r="V62" s="177"/>
      <c r="W62" s="227" t="s">
        <v>20</v>
      </c>
      <c r="X62" s="227"/>
      <c r="Y62" s="227" t="s">
        <v>17</v>
      </c>
      <c r="Z62" s="231"/>
      <c r="AB62" s="177"/>
      <c r="AC62" s="227" t="s">
        <v>20</v>
      </c>
      <c r="AD62" s="227"/>
      <c r="AE62" s="227" t="s">
        <v>17</v>
      </c>
      <c r="AF62" s="231"/>
      <c r="AH62" s="177"/>
      <c r="AI62" s="227" t="s">
        <v>20</v>
      </c>
      <c r="AJ62" s="227"/>
      <c r="AK62" s="227" t="s">
        <v>17</v>
      </c>
      <c r="AL62" s="231"/>
      <c r="AN62" s="177"/>
      <c r="AO62" s="227" t="s">
        <v>20</v>
      </c>
      <c r="AP62" s="227"/>
      <c r="AQ62" s="227" t="s">
        <v>17</v>
      </c>
      <c r="AR62" s="231"/>
      <c r="AT62" s="177"/>
      <c r="AU62" s="227" t="s">
        <v>20</v>
      </c>
      <c r="AV62" s="227"/>
      <c r="AW62" s="227" t="s">
        <v>17</v>
      </c>
      <c r="AX62" s="231"/>
      <c r="AZ62" s="177"/>
      <c r="BA62" s="227" t="s">
        <v>20</v>
      </c>
      <c r="BB62" s="227"/>
      <c r="BC62" s="227" t="s">
        <v>17</v>
      </c>
      <c r="BD62" s="231"/>
      <c r="BF62" s="177"/>
      <c r="BG62" s="227" t="s">
        <v>20</v>
      </c>
      <c r="BH62" s="227"/>
      <c r="BI62" s="227" t="s">
        <v>17</v>
      </c>
      <c r="BJ62" s="231"/>
      <c r="BL62" s="177"/>
      <c r="BM62" s="227" t="s">
        <v>20</v>
      </c>
      <c r="BN62" s="227"/>
      <c r="BO62" s="227" t="s">
        <v>17</v>
      </c>
      <c r="BP62" s="231"/>
      <c r="BR62" s="177"/>
      <c r="BS62" s="227" t="s">
        <v>20</v>
      </c>
      <c r="BT62" s="227"/>
      <c r="BU62" s="227" t="s">
        <v>17</v>
      </c>
      <c r="BV62" s="231"/>
      <c r="BX62" s="177"/>
      <c r="BY62" s="227" t="s">
        <v>20</v>
      </c>
      <c r="BZ62" s="227"/>
      <c r="CA62" s="227" t="s">
        <v>17</v>
      </c>
      <c r="CB62" s="231"/>
      <c r="CD62" s="177"/>
      <c r="CE62" s="227" t="s">
        <v>20</v>
      </c>
      <c r="CF62" s="227"/>
      <c r="CG62" s="227" t="s">
        <v>17</v>
      </c>
      <c r="CH62" s="231"/>
      <c r="CJ62" s="177"/>
      <c r="CK62" s="227" t="s">
        <v>20</v>
      </c>
      <c r="CL62" s="227"/>
      <c r="CM62" s="227" t="s">
        <v>17</v>
      </c>
      <c r="CN62" s="231"/>
      <c r="CP62" s="177"/>
      <c r="CQ62" s="227" t="s">
        <v>20</v>
      </c>
      <c r="CR62" s="227"/>
      <c r="CS62" s="227" t="s">
        <v>17</v>
      </c>
      <c r="CT62" s="231"/>
      <c r="CV62" s="177"/>
      <c r="CW62" s="227" t="s">
        <v>20</v>
      </c>
      <c r="CX62" s="227"/>
      <c r="CY62" s="227" t="s">
        <v>17</v>
      </c>
      <c r="CZ62" s="231"/>
      <c r="DB62" s="177"/>
      <c r="DC62" s="227" t="s">
        <v>20</v>
      </c>
      <c r="DD62" s="227"/>
      <c r="DE62" s="227" t="s">
        <v>17</v>
      </c>
      <c r="DF62" s="231"/>
      <c r="DH62" s="177"/>
      <c r="DI62" s="227" t="s">
        <v>20</v>
      </c>
      <c r="DJ62" s="227"/>
      <c r="DK62" s="227" t="s">
        <v>17</v>
      </c>
      <c r="DL62" s="231"/>
      <c r="DN62" s="177"/>
      <c r="DO62" s="227" t="s">
        <v>20</v>
      </c>
      <c r="DP62" s="227"/>
      <c r="DQ62" s="227" t="s">
        <v>17</v>
      </c>
      <c r="DR62" s="231"/>
      <c r="DT62" s="177"/>
      <c r="DU62" s="227" t="s">
        <v>20</v>
      </c>
      <c r="DV62" s="227"/>
      <c r="DW62" s="227" t="s">
        <v>17</v>
      </c>
      <c r="DX62" s="231"/>
      <c r="DZ62" s="177"/>
      <c r="EA62" s="227" t="s">
        <v>20</v>
      </c>
      <c r="EB62" s="227"/>
      <c r="EC62" s="227" t="s">
        <v>17</v>
      </c>
      <c r="ED62" s="231"/>
    </row>
    <row r="63" spans="2:134" ht="20.25" customHeight="1" thickBot="1" x14ac:dyDescent="0.4">
      <c r="B63" s="139"/>
      <c r="D63" s="169"/>
      <c r="E63" s="125" t="s">
        <v>88</v>
      </c>
      <c r="F63" s="125" t="s">
        <v>89</v>
      </c>
      <c r="G63" s="125" t="s">
        <v>88</v>
      </c>
      <c r="H63" s="170" t="s">
        <v>89</v>
      </c>
      <c r="J63" s="169"/>
      <c r="K63" s="125" t="s">
        <v>88</v>
      </c>
      <c r="L63" s="125" t="s">
        <v>89</v>
      </c>
      <c r="M63" s="125" t="s">
        <v>88</v>
      </c>
      <c r="N63" s="170" t="s">
        <v>89</v>
      </c>
      <c r="P63" s="169"/>
      <c r="Q63" s="125" t="s">
        <v>88</v>
      </c>
      <c r="R63" s="125" t="s">
        <v>89</v>
      </c>
      <c r="S63" s="125" t="s">
        <v>88</v>
      </c>
      <c r="T63" s="170" t="s">
        <v>89</v>
      </c>
      <c r="V63" s="169"/>
      <c r="W63" s="125" t="s">
        <v>88</v>
      </c>
      <c r="X63" s="125" t="s">
        <v>89</v>
      </c>
      <c r="Y63" s="125" t="s">
        <v>88</v>
      </c>
      <c r="Z63" s="170" t="s">
        <v>89</v>
      </c>
      <c r="AB63" s="169"/>
      <c r="AC63" s="125" t="s">
        <v>88</v>
      </c>
      <c r="AD63" s="125" t="s">
        <v>89</v>
      </c>
      <c r="AE63" s="125" t="s">
        <v>88</v>
      </c>
      <c r="AF63" s="170" t="s">
        <v>89</v>
      </c>
      <c r="AH63" s="169"/>
      <c r="AI63" s="125" t="s">
        <v>88</v>
      </c>
      <c r="AJ63" s="125" t="s">
        <v>89</v>
      </c>
      <c r="AK63" s="125" t="s">
        <v>88</v>
      </c>
      <c r="AL63" s="170" t="s">
        <v>89</v>
      </c>
      <c r="AN63" s="169"/>
      <c r="AO63" s="125" t="s">
        <v>88</v>
      </c>
      <c r="AP63" s="125" t="s">
        <v>89</v>
      </c>
      <c r="AQ63" s="125" t="s">
        <v>88</v>
      </c>
      <c r="AR63" s="170" t="s">
        <v>89</v>
      </c>
      <c r="AT63" s="169"/>
      <c r="AU63" s="125" t="s">
        <v>88</v>
      </c>
      <c r="AV63" s="125" t="s">
        <v>89</v>
      </c>
      <c r="AW63" s="125" t="s">
        <v>88</v>
      </c>
      <c r="AX63" s="170" t="s">
        <v>89</v>
      </c>
      <c r="AZ63" s="169"/>
      <c r="BA63" s="125" t="s">
        <v>88</v>
      </c>
      <c r="BB63" s="125" t="s">
        <v>89</v>
      </c>
      <c r="BC63" s="125" t="s">
        <v>88</v>
      </c>
      <c r="BD63" s="170" t="s">
        <v>89</v>
      </c>
      <c r="BF63" s="169"/>
      <c r="BG63" s="125" t="s">
        <v>88</v>
      </c>
      <c r="BH63" s="125" t="s">
        <v>89</v>
      </c>
      <c r="BI63" s="125" t="s">
        <v>88</v>
      </c>
      <c r="BJ63" s="170" t="s">
        <v>89</v>
      </c>
      <c r="BL63" s="169"/>
      <c r="BM63" s="125" t="s">
        <v>88</v>
      </c>
      <c r="BN63" s="125" t="s">
        <v>89</v>
      </c>
      <c r="BO63" s="125" t="s">
        <v>88</v>
      </c>
      <c r="BP63" s="170" t="s">
        <v>89</v>
      </c>
      <c r="BR63" s="169"/>
      <c r="BS63" s="125" t="s">
        <v>88</v>
      </c>
      <c r="BT63" s="125" t="s">
        <v>89</v>
      </c>
      <c r="BU63" s="125" t="s">
        <v>88</v>
      </c>
      <c r="BV63" s="170" t="s">
        <v>89</v>
      </c>
      <c r="BX63" s="169"/>
      <c r="BY63" s="125" t="s">
        <v>88</v>
      </c>
      <c r="BZ63" s="125" t="s">
        <v>89</v>
      </c>
      <c r="CA63" s="125" t="s">
        <v>88</v>
      </c>
      <c r="CB63" s="170" t="s">
        <v>89</v>
      </c>
      <c r="CD63" s="169"/>
      <c r="CE63" s="125" t="s">
        <v>88</v>
      </c>
      <c r="CF63" s="125" t="s">
        <v>89</v>
      </c>
      <c r="CG63" s="125" t="s">
        <v>88</v>
      </c>
      <c r="CH63" s="170" t="s">
        <v>89</v>
      </c>
      <c r="CJ63" s="169"/>
      <c r="CK63" s="125" t="s">
        <v>88</v>
      </c>
      <c r="CL63" s="125" t="s">
        <v>89</v>
      </c>
      <c r="CM63" s="125" t="s">
        <v>88</v>
      </c>
      <c r="CN63" s="170" t="s">
        <v>89</v>
      </c>
      <c r="CP63" s="169"/>
      <c r="CQ63" s="125" t="s">
        <v>88</v>
      </c>
      <c r="CR63" s="125" t="s">
        <v>89</v>
      </c>
      <c r="CS63" s="125" t="s">
        <v>88</v>
      </c>
      <c r="CT63" s="170" t="s">
        <v>89</v>
      </c>
      <c r="CV63" s="169"/>
      <c r="CW63" s="125" t="s">
        <v>88</v>
      </c>
      <c r="CX63" s="125" t="s">
        <v>89</v>
      </c>
      <c r="CY63" s="125" t="s">
        <v>88</v>
      </c>
      <c r="CZ63" s="170" t="s">
        <v>89</v>
      </c>
      <c r="DB63" s="169"/>
      <c r="DC63" s="125" t="s">
        <v>88</v>
      </c>
      <c r="DD63" s="125" t="s">
        <v>89</v>
      </c>
      <c r="DE63" s="125" t="s">
        <v>88</v>
      </c>
      <c r="DF63" s="170" t="s">
        <v>89</v>
      </c>
      <c r="DH63" s="169"/>
      <c r="DI63" s="125" t="s">
        <v>88</v>
      </c>
      <c r="DJ63" s="125" t="s">
        <v>89</v>
      </c>
      <c r="DK63" s="125" t="s">
        <v>88</v>
      </c>
      <c r="DL63" s="170" t="s">
        <v>89</v>
      </c>
      <c r="DN63" s="169"/>
      <c r="DO63" s="125" t="s">
        <v>88</v>
      </c>
      <c r="DP63" s="125" t="s">
        <v>89</v>
      </c>
      <c r="DQ63" s="125" t="s">
        <v>88</v>
      </c>
      <c r="DR63" s="170" t="s">
        <v>89</v>
      </c>
      <c r="DT63" s="169"/>
      <c r="DU63" s="125" t="s">
        <v>88</v>
      </c>
      <c r="DV63" s="125" t="s">
        <v>89</v>
      </c>
      <c r="DW63" s="125" t="s">
        <v>88</v>
      </c>
      <c r="DX63" s="170" t="s">
        <v>89</v>
      </c>
      <c r="DZ63" s="169"/>
      <c r="EA63" s="125" t="s">
        <v>88</v>
      </c>
      <c r="EB63" s="125" t="s">
        <v>89</v>
      </c>
      <c r="EC63" s="125" t="s">
        <v>88</v>
      </c>
      <c r="ED63" s="170" t="s">
        <v>89</v>
      </c>
    </row>
    <row r="64" spans="2:134" ht="20.25" customHeight="1" thickBot="1" x14ac:dyDescent="0.4">
      <c r="B64" s="226" t="s">
        <v>42</v>
      </c>
      <c r="C64" s="167" t="s">
        <v>56</v>
      </c>
      <c r="D64" s="171" t="s">
        <v>56</v>
      </c>
      <c r="E64" s="131">
        <v>92.51501561230144</v>
      </c>
      <c r="F64" s="131">
        <v>112.04</v>
      </c>
      <c r="G64" s="131">
        <v>254.9725532959697</v>
      </c>
      <c r="H64" s="172">
        <v>318.35000000000002</v>
      </c>
      <c r="I64" s="242"/>
      <c r="J64" s="171" t="s">
        <v>56</v>
      </c>
      <c r="K64" s="131">
        <v>92.51501561230144</v>
      </c>
      <c r="L64" s="131">
        <v>112.04</v>
      </c>
      <c r="M64" s="131">
        <v>254.9725532959697</v>
      </c>
      <c r="N64" s="172">
        <v>318.35000000000002</v>
      </c>
      <c r="P64" s="171" t="s">
        <v>56</v>
      </c>
      <c r="Q64" s="131">
        <v>92.51501561230144</v>
      </c>
      <c r="R64" s="131">
        <v>112.04</v>
      </c>
      <c r="S64" s="131">
        <v>254.9725532959697</v>
      </c>
      <c r="T64" s="172">
        <v>318.35000000000002</v>
      </c>
      <c r="V64" s="171" t="s">
        <v>56</v>
      </c>
      <c r="W64" s="131">
        <v>92.51501561230144</v>
      </c>
      <c r="X64" s="131">
        <v>112.04</v>
      </c>
      <c r="Y64" s="131">
        <v>254.9725532959697</v>
      </c>
      <c r="Z64" s="172">
        <v>318.35000000000002</v>
      </c>
      <c r="AB64" s="171" t="s">
        <v>56</v>
      </c>
      <c r="AC64" s="131">
        <v>92.51501561230144</v>
      </c>
      <c r="AD64" s="131">
        <v>112.04</v>
      </c>
      <c r="AE64" s="131">
        <v>254.9725532959697</v>
      </c>
      <c r="AF64" s="172">
        <v>318.35000000000002</v>
      </c>
      <c r="AH64" s="171" t="s">
        <v>56</v>
      </c>
      <c r="AI64" s="131">
        <v>92.51501561230144</v>
      </c>
      <c r="AJ64" s="131">
        <v>112.04</v>
      </c>
      <c r="AK64" s="131">
        <v>254.9725532959697</v>
      </c>
      <c r="AL64" s="172">
        <v>318.35000000000002</v>
      </c>
      <c r="AN64" s="171" t="s">
        <v>56</v>
      </c>
      <c r="AO64" s="131">
        <v>92.51501561230144</v>
      </c>
      <c r="AP64" s="131">
        <v>112.04</v>
      </c>
      <c r="AQ64" s="131">
        <v>254.9725532959697</v>
      </c>
      <c r="AR64" s="172">
        <v>318.35000000000002</v>
      </c>
      <c r="AT64" s="171" t="s">
        <v>56</v>
      </c>
      <c r="AU64" s="131">
        <v>92.51501561230144</v>
      </c>
      <c r="AV64" s="131">
        <v>112.04</v>
      </c>
      <c r="AW64" s="131">
        <v>254.9725532959697</v>
      </c>
      <c r="AX64" s="172">
        <v>318.35000000000002</v>
      </c>
      <c r="AZ64" s="171" t="s">
        <v>56</v>
      </c>
      <c r="BA64" s="131">
        <v>92.51501561230144</v>
      </c>
      <c r="BB64" s="131">
        <v>112.04</v>
      </c>
      <c r="BC64" s="131">
        <v>254.9725532959697</v>
      </c>
      <c r="BD64" s="172">
        <v>318.35000000000002</v>
      </c>
      <c r="BF64" s="171" t="s">
        <v>56</v>
      </c>
      <c r="BG64" s="131">
        <v>92.51501561230144</v>
      </c>
      <c r="BH64" s="131">
        <v>112.04</v>
      </c>
      <c r="BI64" s="131">
        <v>254.9725532959697</v>
      </c>
      <c r="BJ64" s="172">
        <v>318.35000000000002</v>
      </c>
      <c r="BL64" s="171" t="s">
        <v>56</v>
      </c>
      <c r="BM64" s="131">
        <v>82.94</v>
      </c>
      <c r="BN64" s="131">
        <v>100.68</v>
      </c>
      <c r="BO64" s="131">
        <v>240.02999999999997</v>
      </c>
      <c r="BP64" s="172">
        <v>298.10000000000002</v>
      </c>
      <c r="BR64" s="171" t="s">
        <v>56</v>
      </c>
      <c r="BS64" s="131">
        <v>82.94</v>
      </c>
      <c r="BT64" s="131">
        <v>100.68</v>
      </c>
      <c r="BU64" s="131">
        <v>240.02999999999997</v>
      </c>
      <c r="BV64" s="172">
        <v>298.10000000000002</v>
      </c>
      <c r="BX64" s="171" t="s">
        <v>56</v>
      </c>
      <c r="BY64" s="131">
        <v>82.94</v>
      </c>
      <c r="BZ64" s="131">
        <v>100.68</v>
      </c>
      <c r="CA64" s="131">
        <v>240.02999999999997</v>
      </c>
      <c r="CB64" s="172">
        <v>298.10000000000002</v>
      </c>
      <c r="CD64" s="171" t="s">
        <v>56</v>
      </c>
      <c r="CE64" s="131">
        <v>82.94</v>
      </c>
      <c r="CF64" s="131">
        <v>100.68</v>
      </c>
      <c r="CG64" s="131">
        <v>240.02999999999997</v>
      </c>
      <c r="CH64" s="172">
        <v>298.10000000000002</v>
      </c>
      <c r="CJ64" s="171" t="s">
        <v>56</v>
      </c>
      <c r="CK64" s="131">
        <v>82.94</v>
      </c>
      <c r="CL64" s="131">
        <v>100.68</v>
      </c>
      <c r="CM64" s="131">
        <v>240.02999999999997</v>
      </c>
      <c r="CN64" s="172">
        <v>298.10000000000002</v>
      </c>
      <c r="CP64" s="171" t="s">
        <v>56</v>
      </c>
      <c r="CQ64" s="131">
        <v>82.94</v>
      </c>
      <c r="CR64" s="131">
        <v>100.68</v>
      </c>
      <c r="CS64" s="131">
        <v>240.02999999999997</v>
      </c>
      <c r="CT64" s="172">
        <v>298.10000000000002</v>
      </c>
      <c r="CV64" s="171" t="s">
        <v>56</v>
      </c>
      <c r="CW64" s="131">
        <v>82.94</v>
      </c>
      <c r="CX64" s="131">
        <v>100.68</v>
      </c>
      <c r="CY64" s="131">
        <v>240.02999999999997</v>
      </c>
      <c r="CZ64" s="172">
        <v>298.10000000000002</v>
      </c>
      <c r="DB64" s="171" t="s">
        <v>56</v>
      </c>
      <c r="DC64" s="131">
        <v>82.94</v>
      </c>
      <c r="DD64" s="131">
        <v>100.68</v>
      </c>
      <c r="DE64" s="131">
        <v>240.02999999999997</v>
      </c>
      <c r="DF64" s="172">
        <v>298.10000000000002</v>
      </c>
      <c r="DH64" s="171" t="s">
        <v>56</v>
      </c>
      <c r="DI64" s="131">
        <v>82.94</v>
      </c>
      <c r="DJ64" s="131">
        <v>100.68</v>
      </c>
      <c r="DK64" s="131">
        <v>240.02999999999997</v>
      </c>
      <c r="DL64" s="172">
        <v>298.10000000000002</v>
      </c>
      <c r="DN64" s="171" t="s">
        <v>56</v>
      </c>
      <c r="DO64" s="131">
        <v>82.94</v>
      </c>
      <c r="DP64" s="131">
        <v>100.68</v>
      </c>
      <c r="DQ64" s="131">
        <v>240.02999999999997</v>
      </c>
      <c r="DR64" s="172">
        <v>298.10000000000002</v>
      </c>
      <c r="DT64" s="171" t="s">
        <v>56</v>
      </c>
      <c r="DU64" s="131">
        <v>82.94</v>
      </c>
      <c r="DV64" s="131">
        <v>100.68</v>
      </c>
      <c r="DW64" s="131">
        <v>240.02999999999997</v>
      </c>
      <c r="DX64" s="172">
        <v>298.10000000000002</v>
      </c>
      <c r="DZ64" s="171" t="s">
        <v>56</v>
      </c>
      <c r="EA64" s="131">
        <v>82.94</v>
      </c>
      <c r="EB64" s="131">
        <v>100.68</v>
      </c>
      <c r="EC64" s="131">
        <v>240.02999999999997</v>
      </c>
      <c r="ED64" s="172">
        <v>298.10000000000002</v>
      </c>
    </row>
    <row r="65" spans="2:134" ht="20.25" customHeight="1" thickBot="1" x14ac:dyDescent="0.4">
      <c r="B65" s="226"/>
      <c r="C65" s="168" t="s">
        <v>41</v>
      </c>
      <c r="D65" s="173" t="s">
        <v>90</v>
      </c>
      <c r="E65" s="133">
        <v>0.15261</v>
      </c>
      <c r="F65" s="133">
        <v>0.20372999999999999</v>
      </c>
      <c r="G65" s="133">
        <v>8.6330000000000004E-2</v>
      </c>
      <c r="H65" s="174">
        <v>0.12418999999999999</v>
      </c>
      <c r="I65" s="242"/>
      <c r="J65" s="173" t="s">
        <v>90</v>
      </c>
      <c r="K65" s="133">
        <v>0.15032999999999999</v>
      </c>
      <c r="L65" s="133">
        <v>0.20099</v>
      </c>
      <c r="M65" s="133">
        <v>8.3900000000000002E-2</v>
      </c>
      <c r="N65" s="174">
        <v>0.12127</v>
      </c>
      <c r="P65" s="173" t="s">
        <v>90</v>
      </c>
      <c r="Q65" s="133">
        <v>0.14812</v>
      </c>
      <c r="R65" s="133">
        <v>0.19833999999999999</v>
      </c>
      <c r="S65" s="133">
        <v>8.1689999999999999E-2</v>
      </c>
      <c r="T65" s="174">
        <v>0.11862</v>
      </c>
      <c r="V65" s="173" t="s">
        <v>90</v>
      </c>
      <c r="W65" s="133">
        <v>0.14785999999999999</v>
      </c>
      <c r="X65" s="133">
        <v>0.19802</v>
      </c>
      <c r="Y65" s="133">
        <v>8.1430000000000002E-2</v>
      </c>
      <c r="Z65" s="174">
        <v>0.1183</v>
      </c>
      <c r="AB65" s="173" t="s">
        <v>90</v>
      </c>
      <c r="AC65" s="133">
        <v>0.14358000000000001</v>
      </c>
      <c r="AD65" s="133">
        <v>0.19194</v>
      </c>
      <c r="AE65" s="133">
        <v>7.714E-2</v>
      </c>
      <c r="AF65" s="174">
        <v>0.11222</v>
      </c>
      <c r="AH65" s="173" t="s">
        <v>90</v>
      </c>
      <c r="AI65" s="133">
        <v>0.14104</v>
      </c>
      <c r="AJ65" s="133">
        <v>0.18890000000000001</v>
      </c>
      <c r="AK65" s="133">
        <v>7.4609999999999996E-2</v>
      </c>
      <c r="AL65" s="174">
        <v>0.10917</v>
      </c>
      <c r="AN65" s="173" t="s">
        <v>90</v>
      </c>
      <c r="AO65" s="133">
        <v>0.14212</v>
      </c>
      <c r="AP65" s="133">
        <v>0.19019</v>
      </c>
      <c r="AQ65" s="133">
        <v>7.5689999999999993E-2</v>
      </c>
      <c r="AR65" s="174">
        <v>0.11047</v>
      </c>
      <c r="AT65" s="173" t="s">
        <v>90</v>
      </c>
      <c r="AU65" s="133">
        <v>0.1363</v>
      </c>
      <c r="AV65" s="133">
        <v>0.1832</v>
      </c>
      <c r="AW65" s="133">
        <v>6.9860000000000005E-2</v>
      </c>
      <c r="AX65" s="174">
        <v>0.10348</v>
      </c>
      <c r="AZ65" s="173" t="s">
        <v>90</v>
      </c>
      <c r="BA65" s="133">
        <v>0.13739999999999999</v>
      </c>
      <c r="BB65" s="133">
        <v>0.18451999999999999</v>
      </c>
      <c r="BC65" s="133">
        <v>7.0970000000000005E-2</v>
      </c>
      <c r="BD65" s="174">
        <v>0.1048</v>
      </c>
      <c r="BF65" s="173" t="s">
        <v>90</v>
      </c>
      <c r="BG65" s="133">
        <v>0.13544999999999999</v>
      </c>
      <c r="BH65" s="133">
        <v>0.18218000000000001</v>
      </c>
      <c r="BI65" s="133">
        <v>6.9010000000000002E-2</v>
      </c>
      <c r="BJ65" s="174">
        <v>0.10246</v>
      </c>
      <c r="BL65" s="173" t="s">
        <v>90</v>
      </c>
      <c r="BM65" s="133">
        <v>0.13361000000000001</v>
      </c>
      <c r="BN65" s="133">
        <v>0.17996999999999999</v>
      </c>
      <c r="BO65" s="133">
        <v>6.2350000000000003E-2</v>
      </c>
      <c r="BP65" s="174">
        <v>9.4469999999999998E-2</v>
      </c>
      <c r="BR65" s="173" t="s">
        <v>90</v>
      </c>
      <c r="BS65" s="133">
        <v>0.13194</v>
      </c>
      <c r="BT65" s="133">
        <v>0.17798</v>
      </c>
      <c r="BU65" s="133">
        <v>6.0690000000000001E-2</v>
      </c>
      <c r="BV65" s="174">
        <v>9.2469999999999997E-2</v>
      </c>
      <c r="BX65" s="173" t="s">
        <v>90</v>
      </c>
      <c r="BY65" s="133">
        <v>0.13070999999999999</v>
      </c>
      <c r="BZ65" s="133">
        <v>0.17649999999999999</v>
      </c>
      <c r="CA65" s="133">
        <v>5.9459999999999999E-2</v>
      </c>
      <c r="CB65" s="174">
        <v>9.0990000000000001E-2</v>
      </c>
      <c r="CD65" s="173" t="s">
        <v>90</v>
      </c>
      <c r="CE65" s="133">
        <v>0.13697999999999999</v>
      </c>
      <c r="CF65" s="133">
        <v>0.18403</v>
      </c>
      <c r="CG65" s="133">
        <v>6.5079999999999999E-2</v>
      </c>
      <c r="CH65" s="174">
        <v>9.7739999999999994E-2</v>
      </c>
      <c r="CJ65" s="173" t="s">
        <v>90</v>
      </c>
      <c r="CK65" s="133">
        <v>0.14165</v>
      </c>
      <c r="CL65" s="133">
        <v>0.18962000000000001</v>
      </c>
      <c r="CM65" s="133">
        <v>6.9739999999999996E-2</v>
      </c>
      <c r="CN65" s="174">
        <v>0.10334</v>
      </c>
      <c r="CP65" s="173" t="s">
        <v>90</v>
      </c>
      <c r="CQ65" s="133">
        <v>0.15081</v>
      </c>
      <c r="CR65" s="133">
        <v>0.20061000000000001</v>
      </c>
      <c r="CS65" s="133">
        <v>7.8899999999999998E-2</v>
      </c>
      <c r="CT65" s="174">
        <v>0.11433</v>
      </c>
      <c r="CV65" s="173" t="s">
        <v>90</v>
      </c>
      <c r="CW65" s="133">
        <v>0.15426999999999999</v>
      </c>
      <c r="CX65" s="133">
        <v>0.19517000000000001</v>
      </c>
      <c r="CY65" s="133">
        <v>8.2369999999999999E-2</v>
      </c>
      <c r="CZ65" s="174">
        <v>0.10888</v>
      </c>
      <c r="DB65" s="173" t="s">
        <v>90</v>
      </c>
      <c r="DC65" s="133">
        <v>0.14909</v>
      </c>
      <c r="DD65" s="133">
        <v>0.18895000000000001</v>
      </c>
      <c r="DE65" s="133">
        <v>7.7179999999999999E-2</v>
      </c>
      <c r="DF65" s="174">
        <v>0.10266</v>
      </c>
      <c r="DH65" s="173" t="s">
        <v>90</v>
      </c>
      <c r="DI65" s="133">
        <v>0.14526</v>
      </c>
      <c r="DJ65" s="133">
        <v>0.18435000000000001</v>
      </c>
      <c r="DK65" s="133">
        <v>7.3349999999999999E-2</v>
      </c>
      <c r="DL65" s="174">
        <v>9.8070000000000004E-2</v>
      </c>
      <c r="DN65" s="173" t="s">
        <v>90</v>
      </c>
      <c r="DO65" s="133">
        <v>0.13603999999999999</v>
      </c>
      <c r="DP65" s="133">
        <v>0.17330000000000001</v>
      </c>
      <c r="DQ65" s="133">
        <v>6.4140000000000003E-2</v>
      </c>
      <c r="DR65" s="174">
        <v>8.7010000000000004E-2</v>
      </c>
      <c r="DT65" s="173" t="s">
        <v>90</v>
      </c>
      <c r="DU65" s="133">
        <v>0.13761000000000001</v>
      </c>
      <c r="DV65" s="133">
        <v>0.17518</v>
      </c>
      <c r="DW65" s="133">
        <v>6.5710000000000005E-2</v>
      </c>
      <c r="DX65" s="174">
        <v>8.8889999999999997E-2</v>
      </c>
      <c r="DZ65" s="173" t="s">
        <v>90</v>
      </c>
      <c r="EA65" s="133">
        <v>0.13585</v>
      </c>
      <c r="EB65" s="133">
        <v>0.17305999999999999</v>
      </c>
      <c r="EC65" s="133">
        <v>6.3939999999999997E-2</v>
      </c>
      <c r="ED65" s="174">
        <v>8.677E-2</v>
      </c>
    </row>
    <row r="66" spans="2:134" ht="20.25" customHeight="1" thickBot="1" x14ac:dyDescent="0.4">
      <c r="B66" s="139"/>
      <c r="D66" s="175"/>
      <c r="E66" s="242"/>
      <c r="F66" s="242"/>
      <c r="G66" s="242"/>
      <c r="H66" s="176"/>
      <c r="J66" s="175"/>
      <c r="N66" s="176"/>
      <c r="P66" s="175"/>
      <c r="T66" s="176"/>
      <c r="V66" s="175"/>
      <c r="Z66" s="176"/>
      <c r="AB66" s="175"/>
      <c r="AF66" s="176"/>
      <c r="AH66" s="175"/>
      <c r="AL66" s="176"/>
      <c r="AN66" s="175"/>
      <c r="AR66" s="176"/>
      <c r="AT66" s="175"/>
      <c r="AX66" s="176"/>
      <c r="AZ66" s="175"/>
      <c r="BD66" s="176"/>
      <c r="BF66" s="175"/>
      <c r="BJ66" s="176"/>
      <c r="BL66" s="175"/>
      <c r="BP66" s="176"/>
      <c r="BR66" s="175"/>
      <c r="BV66" s="176"/>
      <c r="BX66" s="175"/>
      <c r="CB66" s="176"/>
      <c r="CD66" s="175"/>
      <c r="CH66" s="176"/>
      <c r="CJ66" s="175"/>
      <c r="CN66" s="176"/>
      <c r="CP66" s="175"/>
      <c r="CT66" s="176"/>
      <c r="CV66" s="175"/>
      <c r="CZ66" s="176"/>
      <c r="DB66" s="175"/>
      <c r="DF66" s="176"/>
      <c r="DH66" s="175"/>
      <c r="DL66" s="176"/>
      <c r="DN66" s="175"/>
      <c r="DR66" s="176"/>
      <c r="DT66" s="175"/>
      <c r="DX66" s="176"/>
      <c r="DZ66" s="175"/>
      <c r="ED66" s="176"/>
    </row>
    <row r="67" spans="2:134" ht="20.25" customHeight="1" thickBot="1" x14ac:dyDescent="0.4">
      <c r="B67" s="139"/>
      <c r="D67" s="177"/>
      <c r="E67" s="227" t="s">
        <v>20</v>
      </c>
      <c r="F67" s="227"/>
      <c r="G67" s="227" t="s">
        <v>17</v>
      </c>
      <c r="H67" s="231"/>
      <c r="J67" s="177"/>
      <c r="K67" s="227" t="s">
        <v>20</v>
      </c>
      <c r="L67" s="227"/>
      <c r="M67" s="227" t="s">
        <v>17</v>
      </c>
      <c r="N67" s="231"/>
      <c r="P67" s="177"/>
      <c r="Q67" s="227" t="s">
        <v>20</v>
      </c>
      <c r="R67" s="227"/>
      <c r="S67" s="227" t="s">
        <v>17</v>
      </c>
      <c r="T67" s="231"/>
      <c r="V67" s="177"/>
      <c r="W67" s="227" t="s">
        <v>20</v>
      </c>
      <c r="X67" s="227"/>
      <c r="Y67" s="227" t="s">
        <v>17</v>
      </c>
      <c r="Z67" s="231"/>
      <c r="AB67" s="177"/>
      <c r="AC67" s="227" t="s">
        <v>20</v>
      </c>
      <c r="AD67" s="227"/>
      <c r="AE67" s="227" t="s">
        <v>17</v>
      </c>
      <c r="AF67" s="231"/>
      <c r="AH67" s="177"/>
      <c r="AI67" s="227" t="s">
        <v>20</v>
      </c>
      <c r="AJ67" s="227"/>
      <c r="AK67" s="227" t="s">
        <v>17</v>
      </c>
      <c r="AL67" s="231"/>
      <c r="AN67" s="177"/>
      <c r="AO67" s="227" t="s">
        <v>20</v>
      </c>
      <c r="AP67" s="227"/>
      <c r="AQ67" s="227" t="s">
        <v>17</v>
      </c>
      <c r="AR67" s="231"/>
      <c r="AT67" s="177"/>
      <c r="AU67" s="227" t="s">
        <v>20</v>
      </c>
      <c r="AV67" s="227"/>
      <c r="AW67" s="227" t="s">
        <v>17</v>
      </c>
      <c r="AX67" s="231"/>
      <c r="AZ67" s="177"/>
      <c r="BA67" s="227" t="s">
        <v>20</v>
      </c>
      <c r="BB67" s="227"/>
      <c r="BC67" s="227" t="s">
        <v>17</v>
      </c>
      <c r="BD67" s="231"/>
      <c r="BF67" s="177"/>
      <c r="BG67" s="227" t="s">
        <v>20</v>
      </c>
      <c r="BH67" s="227"/>
      <c r="BI67" s="227" t="s">
        <v>17</v>
      </c>
      <c r="BJ67" s="231"/>
      <c r="BL67" s="177"/>
      <c r="BM67" s="227" t="s">
        <v>20</v>
      </c>
      <c r="BN67" s="227"/>
      <c r="BO67" s="227" t="s">
        <v>17</v>
      </c>
      <c r="BP67" s="231"/>
      <c r="BR67" s="177"/>
      <c r="BS67" s="227" t="s">
        <v>20</v>
      </c>
      <c r="BT67" s="227"/>
      <c r="BU67" s="227" t="s">
        <v>17</v>
      </c>
      <c r="BV67" s="231"/>
      <c r="BX67" s="177"/>
      <c r="BY67" s="227" t="s">
        <v>20</v>
      </c>
      <c r="BZ67" s="227"/>
      <c r="CA67" s="227" t="s">
        <v>17</v>
      </c>
      <c r="CB67" s="231"/>
      <c r="CD67" s="177"/>
      <c r="CE67" s="227" t="s">
        <v>20</v>
      </c>
      <c r="CF67" s="227"/>
      <c r="CG67" s="227" t="s">
        <v>17</v>
      </c>
      <c r="CH67" s="231"/>
      <c r="CJ67" s="177"/>
      <c r="CK67" s="227" t="s">
        <v>20</v>
      </c>
      <c r="CL67" s="227"/>
      <c r="CM67" s="227" t="s">
        <v>17</v>
      </c>
      <c r="CN67" s="231"/>
      <c r="CP67" s="177"/>
      <c r="CQ67" s="227" t="s">
        <v>20</v>
      </c>
      <c r="CR67" s="227"/>
      <c r="CS67" s="227" t="s">
        <v>17</v>
      </c>
      <c r="CT67" s="231"/>
      <c r="CV67" s="177"/>
      <c r="CW67" s="227" t="s">
        <v>20</v>
      </c>
      <c r="CX67" s="227"/>
      <c r="CY67" s="227" t="s">
        <v>17</v>
      </c>
      <c r="CZ67" s="231"/>
      <c r="DB67" s="177"/>
      <c r="DC67" s="227" t="s">
        <v>20</v>
      </c>
      <c r="DD67" s="227"/>
      <c r="DE67" s="227" t="s">
        <v>17</v>
      </c>
      <c r="DF67" s="231"/>
      <c r="DH67" s="177"/>
      <c r="DI67" s="227" t="s">
        <v>20</v>
      </c>
      <c r="DJ67" s="227"/>
      <c r="DK67" s="227" t="s">
        <v>17</v>
      </c>
      <c r="DL67" s="231"/>
      <c r="DN67" s="177"/>
      <c r="DO67" s="227" t="s">
        <v>20</v>
      </c>
      <c r="DP67" s="227"/>
      <c r="DQ67" s="227" t="s">
        <v>17</v>
      </c>
      <c r="DR67" s="231"/>
      <c r="DT67" s="177"/>
      <c r="DU67" s="227" t="s">
        <v>20</v>
      </c>
      <c r="DV67" s="227"/>
      <c r="DW67" s="227" t="s">
        <v>17</v>
      </c>
      <c r="DX67" s="231"/>
      <c r="DZ67" s="177"/>
      <c r="EA67" s="227" t="s">
        <v>20</v>
      </c>
      <c r="EB67" s="227"/>
      <c r="EC67" s="227" t="s">
        <v>17</v>
      </c>
      <c r="ED67" s="231"/>
    </row>
    <row r="68" spans="2:134" ht="20.25" customHeight="1" thickBot="1" x14ac:dyDescent="0.4">
      <c r="B68" s="139"/>
      <c r="D68" s="169"/>
      <c r="E68" s="125" t="s">
        <v>88</v>
      </c>
      <c r="F68" s="125" t="s">
        <v>89</v>
      </c>
      <c r="G68" s="125" t="s">
        <v>88</v>
      </c>
      <c r="H68" s="170" t="s">
        <v>89</v>
      </c>
      <c r="J68" s="169"/>
      <c r="K68" s="125" t="s">
        <v>88</v>
      </c>
      <c r="L68" s="125" t="s">
        <v>89</v>
      </c>
      <c r="M68" s="125" t="s">
        <v>88</v>
      </c>
      <c r="N68" s="170" t="s">
        <v>89</v>
      </c>
      <c r="P68" s="169"/>
      <c r="Q68" s="125" t="s">
        <v>88</v>
      </c>
      <c r="R68" s="125" t="s">
        <v>89</v>
      </c>
      <c r="S68" s="125" t="s">
        <v>88</v>
      </c>
      <c r="T68" s="170" t="s">
        <v>89</v>
      </c>
      <c r="V68" s="169"/>
      <c r="W68" s="125" t="s">
        <v>88</v>
      </c>
      <c r="X68" s="125" t="s">
        <v>89</v>
      </c>
      <c r="Y68" s="125" t="s">
        <v>88</v>
      </c>
      <c r="Z68" s="170" t="s">
        <v>89</v>
      </c>
      <c r="AB68" s="169"/>
      <c r="AC68" s="125" t="s">
        <v>88</v>
      </c>
      <c r="AD68" s="125" t="s">
        <v>89</v>
      </c>
      <c r="AE68" s="125" t="s">
        <v>88</v>
      </c>
      <c r="AF68" s="170" t="s">
        <v>89</v>
      </c>
      <c r="AH68" s="169"/>
      <c r="AI68" s="125" t="s">
        <v>88</v>
      </c>
      <c r="AJ68" s="125" t="s">
        <v>89</v>
      </c>
      <c r="AK68" s="125" t="s">
        <v>88</v>
      </c>
      <c r="AL68" s="170" t="s">
        <v>89</v>
      </c>
      <c r="AN68" s="169"/>
      <c r="AO68" s="125" t="s">
        <v>88</v>
      </c>
      <c r="AP68" s="125" t="s">
        <v>89</v>
      </c>
      <c r="AQ68" s="125" t="s">
        <v>88</v>
      </c>
      <c r="AR68" s="170" t="s">
        <v>89</v>
      </c>
      <c r="AT68" s="169"/>
      <c r="AU68" s="125" t="s">
        <v>88</v>
      </c>
      <c r="AV68" s="125" t="s">
        <v>89</v>
      </c>
      <c r="AW68" s="125" t="s">
        <v>88</v>
      </c>
      <c r="AX68" s="170" t="s">
        <v>89</v>
      </c>
      <c r="AZ68" s="169"/>
      <c r="BA68" s="125" t="s">
        <v>88</v>
      </c>
      <c r="BB68" s="125" t="s">
        <v>89</v>
      </c>
      <c r="BC68" s="125" t="s">
        <v>88</v>
      </c>
      <c r="BD68" s="170" t="s">
        <v>89</v>
      </c>
      <c r="BF68" s="169"/>
      <c r="BG68" s="125" t="s">
        <v>88</v>
      </c>
      <c r="BH68" s="125" t="s">
        <v>89</v>
      </c>
      <c r="BI68" s="125" t="s">
        <v>88</v>
      </c>
      <c r="BJ68" s="170" t="s">
        <v>89</v>
      </c>
      <c r="BL68" s="169"/>
      <c r="BM68" s="125" t="s">
        <v>88</v>
      </c>
      <c r="BN68" s="125" t="s">
        <v>89</v>
      </c>
      <c r="BO68" s="125" t="s">
        <v>88</v>
      </c>
      <c r="BP68" s="170" t="s">
        <v>89</v>
      </c>
      <c r="BR68" s="169"/>
      <c r="BS68" s="125" t="s">
        <v>88</v>
      </c>
      <c r="BT68" s="125" t="s">
        <v>89</v>
      </c>
      <c r="BU68" s="125" t="s">
        <v>88</v>
      </c>
      <c r="BV68" s="170" t="s">
        <v>89</v>
      </c>
      <c r="BX68" s="169"/>
      <c r="BY68" s="125" t="s">
        <v>88</v>
      </c>
      <c r="BZ68" s="125" t="s">
        <v>89</v>
      </c>
      <c r="CA68" s="125" t="s">
        <v>88</v>
      </c>
      <c r="CB68" s="170" t="s">
        <v>89</v>
      </c>
      <c r="CD68" s="169"/>
      <c r="CE68" s="125" t="s">
        <v>88</v>
      </c>
      <c r="CF68" s="125" t="s">
        <v>89</v>
      </c>
      <c r="CG68" s="125" t="s">
        <v>88</v>
      </c>
      <c r="CH68" s="170" t="s">
        <v>89</v>
      </c>
      <c r="CJ68" s="169"/>
      <c r="CK68" s="125" t="s">
        <v>88</v>
      </c>
      <c r="CL68" s="125" t="s">
        <v>89</v>
      </c>
      <c r="CM68" s="125" t="s">
        <v>88</v>
      </c>
      <c r="CN68" s="170" t="s">
        <v>89</v>
      </c>
      <c r="CP68" s="169"/>
      <c r="CQ68" s="125" t="s">
        <v>88</v>
      </c>
      <c r="CR68" s="125" t="s">
        <v>89</v>
      </c>
      <c r="CS68" s="125" t="s">
        <v>88</v>
      </c>
      <c r="CT68" s="170" t="s">
        <v>89</v>
      </c>
      <c r="CV68" s="169"/>
      <c r="CW68" s="125" t="s">
        <v>88</v>
      </c>
      <c r="CX68" s="125" t="s">
        <v>89</v>
      </c>
      <c r="CY68" s="125" t="s">
        <v>88</v>
      </c>
      <c r="CZ68" s="170" t="s">
        <v>89</v>
      </c>
      <c r="DB68" s="169"/>
      <c r="DC68" s="125" t="s">
        <v>88</v>
      </c>
      <c r="DD68" s="125" t="s">
        <v>89</v>
      </c>
      <c r="DE68" s="125" t="s">
        <v>88</v>
      </c>
      <c r="DF68" s="170" t="s">
        <v>89</v>
      </c>
      <c r="DH68" s="169"/>
      <c r="DI68" s="125" t="s">
        <v>88</v>
      </c>
      <c r="DJ68" s="125" t="s">
        <v>89</v>
      </c>
      <c r="DK68" s="125" t="s">
        <v>88</v>
      </c>
      <c r="DL68" s="170" t="s">
        <v>89</v>
      </c>
      <c r="DN68" s="169"/>
      <c r="DO68" s="125" t="s">
        <v>88</v>
      </c>
      <c r="DP68" s="125" t="s">
        <v>89</v>
      </c>
      <c r="DQ68" s="125" t="s">
        <v>88</v>
      </c>
      <c r="DR68" s="170" t="s">
        <v>89</v>
      </c>
      <c r="DT68" s="169"/>
      <c r="DU68" s="125" t="s">
        <v>88</v>
      </c>
      <c r="DV68" s="125" t="s">
        <v>89</v>
      </c>
      <c r="DW68" s="125" t="s">
        <v>88</v>
      </c>
      <c r="DX68" s="170" t="s">
        <v>89</v>
      </c>
      <c r="DZ68" s="169"/>
      <c r="EA68" s="125" t="s">
        <v>88</v>
      </c>
      <c r="EB68" s="125" t="s">
        <v>89</v>
      </c>
      <c r="EC68" s="125" t="s">
        <v>88</v>
      </c>
      <c r="ED68" s="170" t="s">
        <v>89</v>
      </c>
    </row>
    <row r="69" spans="2:134" ht="20.25" customHeight="1" thickBot="1" x14ac:dyDescent="0.4">
      <c r="B69" s="226" t="s">
        <v>51</v>
      </c>
      <c r="C69" s="167" t="s">
        <v>56</v>
      </c>
      <c r="D69" s="171" t="s">
        <v>56</v>
      </c>
      <c r="E69" s="131">
        <v>65.377574854007591</v>
      </c>
      <c r="F69" s="131">
        <v>83.41</v>
      </c>
      <c r="G69" s="131">
        <v>210.66923576042467</v>
      </c>
      <c r="H69" s="172">
        <v>271.61</v>
      </c>
      <c r="I69" s="242"/>
      <c r="J69" s="171" t="s">
        <v>56</v>
      </c>
      <c r="K69" s="131">
        <v>65.377574854007591</v>
      </c>
      <c r="L69" s="131">
        <v>83.41</v>
      </c>
      <c r="M69" s="131">
        <v>210.66923576042467</v>
      </c>
      <c r="N69" s="172">
        <v>271.61</v>
      </c>
      <c r="P69" s="171" t="s">
        <v>56</v>
      </c>
      <c r="Q69" s="131">
        <v>65.377574854007591</v>
      </c>
      <c r="R69" s="131">
        <v>83.41</v>
      </c>
      <c r="S69" s="131">
        <v>210.66923576042467</v>
      </c>
      <c r="T69" s="172">
        <v>271.61</v>
      </c>
      <c r="V69" s="171" t="s">
        <v>56</v>
      </c>
      <c r="W69" s="131">
        <v>65.377574854007591</v>
      </c>
      <c r="X69" s="131">
        <v>83.41</v>
      </c>
      <c r="Y69" s="131">
        <v>210.66923576042467</v>
      </c>
      <c r="Z69" s="172">
        <v>271.61</v>
      </c>
      <c r="AB69" s="171" t="s">
        <v>56</v>
      </c>
      <c r="AC69" s="131">
        <v>65.377574854007591</v>
      </c>
      <c r="AD69" s="131">
        <v>83.41</v>
      </c>
      <c r="AE69" s="131">
        <v>210.66923576042467</v>
      </c>
      <c r="AF69" s="172">
        <v>271.61</v>
      </c>
      <c r="AH69" s="171" t="s">
        <v>56</v>
      </c>
      <c r="AI69" s="131">
        <v>65.377574854007591</v>
      </c>
      <c r="AJ69" s="131">
        <v>83.41</v>
      </c>
      <c r="AK69" s="131">
        <v>210.66923576042467</v>
      </c>
      <c r="AL69" s="172">
        <v>271.61</v>
      </c>
      <c r="AN69" s="171" t="s">
        <v>56</v>
      </c>
      <c r="AO69" s="131">
        <v>65.377574854007591</v>
      </c>
      <c r="AP69" s="131">
        <v>83.41</v>
      </c>
      <c r="AQ69" s="131">
        <v>210.66923576042467</v>
      </c>
      <c r="AR69" s="172">
        <v>271.61</v>
      </c>
      <c r="AT69" s="171" t="s">
        <v>56</v>
      </c>
      <c r="AU69" s="131">
        <v>65.377574854007591</v>
      </c>
      <c r="AV69" s="131">
        <v>83.41</v>
      </c>
      <c r="AW69" s="131">
        <v>210.66923576042467</v>
      </c>
      <c r="AX69" s="172">
        <v>271.61</v>
      </c>
      <c r="AZ69" s="171" t="s">
        <v>56</v>
      </c>
      <c r="BA69" s="131">
        <v>65.377574854007591</v>
      </c>
      <c r="BB69" s="131">
        <v>83.41</v>
      </c>
      <c r="BC69" s="131">
        <v>210.66923576042467</v>
      </c>
      <c r="BD69" s="172">
        <v>271.61</v>
      </c>
      <c r="BF69" s="171" t="s">
        <v>56</v>
      </c>
      <c r="BG69" s="131">
        <v>65.377574854007591</v>
      </c>
      <c r="BH69" s="131">
        <v>83.41</v>
      </c>
      <c r="BI69" s="131">
        <v>210.66923576042467</v>
      </c>
      <c r="BJ69" s="172">
        <v>271.61</v>
      </c>
      <c r="BL69" s="171" t="s">
        <v>56</v>
      </c>
      <c r="BM69" s="131">
        <v>55.79999999999999</v>
      </c>
      <c r="BN69" s="131">
        <v>72.05</v>
      </c>
      <c r="BO69" s="131">
        <v>195.71999999999997</v>
      </c>
      <c r="BP69" s="172">
        <v>251.36</v>
      </c>
      <c r="BR69" s="171" t="s">
        <v>56</v>
      </c>
      <c r="BS69" s="131">
        <v>55.79999999999999</v>
      </c>
      <c r="BT69" s="131">
        <v>72.05</v>
      </c>
      <c r="BU69" s="131">
        <v>195.71999999999997</v>
      </c>
      <c r="BV69" s="172">
        <v>251.36</v>
      </c>
      <c r="BX69" s="171" t="s">
        <v>56</v>
      </c>
      <c r="BY69" s="131">
        <v>55.79999999999999</v>
      </c>
      <c r="BZ69" s="131">
        <v>72.05</v>
      </c>
      <c r="CA69" s="131">
        <v>195.71999999999997</v>
      </c>
      <c r="CB69" s="172">
        <v>251.36</v>
      </c>
      <c r="CD69" s="171" t="s">
        <v>56</v>
      </c>
      <c r="CE69" s="131">
        <v>55.79999999999999</v>
      </c>
      <c r="CF69" s="131">
        <v>72.05</v>
      </c>
      <c r="CG69" s="131">
        <v>195.71999999999997</v>
      </c>
      <c r="CH69" s="172">
        <v>251.36</v>
      </c>
      <c r="CJ69" s="171" t="s">
        <v>56</v>
      </c>
      <c r="CK69" s="131">
        <v>55.79999999999999</v>
      </c>
      <c r="CL69" s="131">
        <v>72.05</v>
      </c>
      <c r="CM69" s="131">
        <v>195.71999999999997</v>
      </c>
      <c r="CN69" s="172">
        <v>251.36</v>
      </c>
      <c r="CP69" s="171" t="s">
        <v>56</v>
      </c>
      <c r="CQ69" s="131">
        <v>55.79999999999999</v>
      </c>
      <c r="CR69" s="131">
        <v>72.05</v>
      </c>
      <c r="CS69" s="131">
        <v>195.71999999999997</v>
      </c>
      <c r="CT69" s="172">
        <v>251.36</v>
      </c>
      <c r="CV69" s="171" t="s">
        <v>56</v>
      </c>
      <c r="CW69" s="131">
        <v>55.79999999999999</v>
      </c>
      <c r="CX69" s="131">
        <v>72.05</v>
      </c>
      <c r="CY69" s="131">
        <v>195.71999999999997</v>
      </c>
      <c r="CZ69" s="172">
        <v>251.36</v>
      </c>
      <c r="DB69" s="171" t="s">
        <v>56</v>
      </c>
      <c r="DC69" s="131">
        <v>55.79999999999999</v>
      </c>
      <c r="DD69" s="131">
        <v>72.05</v>
      </c>
      <c r="DE69" s="131">
        <v>195.71999999999997</v>
      </c>
      <c r="DF69" s="172">
        <v>251.36</v>
      </c>
      <c r="DH69" s="171" t="s">
        <v>56</v>
      </c>
      <c r="DI69" s="131">
        <v>55.79999999999999</v>
      </c>
      <c r="DJ69" s="131">
        <v>72.05</v>
      </c>
      <c r="DK69" s="131">
        <v>195.71999999999997</v>
      </c>
      <c r="DL69" s="172">
        <v>251.36</v>
      </c>
      <c r="DN69" s="171" t="s">
        <v>56</v>
      </c>
      <c r="DO69" s="131">
        <v>55.79999999999999</v>
      </c>
      <c r="DP69" s="131">
        <v>72.05</v>
      </c>
      <c r="DQ69" s="131">
        <v>195.71999999999997</v>
      </c>
      <c r="DR69" s="172">
        <v>251.36</v>
      </c>
      <c r="DT69" s="171" t="s">
        <v>56</v>
      </c>
      <c r="DU69" s="131">
        <v>55.79999999999999</v>
      </c>
      <c r="DV69" s="131">
        <v>72.05</v>
      </c>
      <c r="DW69" s="131">
        <v>195.71999999999997</v>
      </c>
      <c r="DX69" s="172">
        <v>251.36</v>
      </c>
      <c r="DZ69" s="171" t="s">
        <v>56</v>
      </c>
      <c r="EA69" s="131">
        <v>55.79999999999999</v>
      </c>
      <c r="EB69" s="131">
        <v>72.05</v>
      </c>
      <c r="EC69" s="131">
        <v>195.71999999999997</v>
      </c>
      <c r="ED69" s="172">
        <v>251.36</v>
      </c>
    </row>
    <row r="70" spans="2:134" ht="20.25" customHeight="1" thickBot="1" x14ac:dyDescent="0.4">
      <c r="B70" s="226"/>
      <c r="C70" s="168" t="s">
        <v>41</v>
      </c>
      <c r="D70" s="173" t="s">
        <v>90</v>
      </c>
      <c r="E70" s="133">
        <v>0.17504</v>
      </c>
      <c r="F70" s="133">
        <v>0.23064000000000001</v>
      </c>
      <c r="G70" s="133">
        <v>9.7290000000000001E-2</v>
      </c>
      <c r="H70" s="174">
        <v>0.13733999999999999</v>
      </c>
      <c r="I70" s="242"/>
      <c r="J70" s="173" t="s">
        <v>90</v>
      </c>
      <c r="K70" s="133">
        <v>0.17280999999999999</v>
      </c>
      <c r="L70" s="133">
        <v>0.22796</v>
      </c>
      <c r="M70" s="133">
        <v>9.5019999999999993E-2</v>
      </c>
      <c r="N70" s="174">
        <v>0.13461999999999999</v>
      </c>
      <c r="P70" s="173" t="s">
        <v>90</v>
      </c>
      <c r="Q70" s="133">
        <v>0.1706</v>
      </c>
      <c r="R70" s="133">
        <v>0.22531000000000001</v>
      </c>
      <c r="S70" s="133">
        <v>9.282E-2</v>
      </c>
      <c r="T70" s="174">
        <v>0.13197</v>
      </c>
      <c r="V70" s="173" t="s">
        <v>90</v>
      </c>
      <c r="W70" s="133">
        <v>0.17033000000000001</v>
      </c>
      <c r="X70" s="133">
        <v>0.22499</v>
      </c>
      <c r="Y70" s="133">
        <v>9.2549999999999993E-2</v>
      </c>
      <c r="Z70" s="174">
        <v>0.13166</v>
      </c>
      <c r="AB70" s="173" t="s">
        <v>90</v>
      </c>
      <c r="AC70" s="133">
        <v>0.16605</v>
      </c>
      <c r="AD70" s="133">
        <v>0.21890999999999999</v>
      </c>
      <c r="AE70" s="133">
        <v>8.8270000000000001E-2</v>
      </c>
      <c r="AF70" s="174">
        <v>0.12556999999999999</v>
      </c>
      <c r="AH70" s="173" t="s">
        <v>90</v>
      </c>
      <c r="AI70" s="133">
        <v>0.16352</v>
      </c>
      <c r="AJ70" s="133">
        <v>0.21586</v>
      </c>
      <c r="AK70" s="133">
        <v>8.5730000000000001E-2</v>
      </c>
      <c r="AL70" s="174">
        <v>0.12253</v>
      </c>
      <c r="AN70" s="173" t="s">
        <v>90</v>
      </c>
      <c r="AO70" s="133">
        <v>0.1646</v>
      </c>
      <c r="AP70" s="133">
        <v>0.21715999999999999</v>
      </c>
      <c r="AQ70" s="133">
        <v>8.6809999999999998E-2</v>
      </c>
      <c r="AR70" s="174">
        <v>0.12382</v>
      </c>
      <c r="AT70" s="173" t="s">
        <v>90</v>
      </c>
      <c r="AU70" s="133">
        <v>0.15876999999999999</v>
      </c>
      <c r="AV70" s="133">
        <v>0.21017</v>
      </c>
      <c r="AW70" s="133">
        <v>8.0990000000000006E-2</v>
      </c>
      <c r="AX70" s="174">
        <v>0.11683</v>
      </c>
      <c r="AZ70" s="173" t="s">
        <v>90</v>
      </c>
      <c r="BA70" s="133">
        <v>0.15987000000000001</v>
      </c>
      <c r="BB70" s="133">
        <v>0.21149000000000001</v>
      </c>
      <c r="BC70" s="133">
        <v>8.2089999999999996E-2</v>
      </c>
      <c r="BD70" s="174">
        <v>0.11816</v>
      </c>
      <c r="BF70" s="173" t="s">
        <v>90</v>
      </c>
      <c r="BG70" s="133">
        <v>0.15792</v>
      </c>
      <c r="BH70" s="133">
        <v>0.20915</v>
      </c>
      <c r="BI70" s="133">
        <v>8.0140000000000003E-2</v>
      </c>
      <c r="BJ70" s="174">
        <v>0.11581</v>
      </c>
      <c r="BL70" s="173" t="s">
        <v>90</v>
      </c>
      <c r="BM70" s="133">
        <v>0.15891</v>
      </c>
      <c r="BN70" s="133">
        <v>0.21032999999999999</v>
      </c>
      <c r="BO70" s="133">
        <v>7.3130000000000001E-2</v>
      </c>
      <c r="BP70" s="174">
        <v>0.10739</v>
      </c>
      <c r="BR70" s="173" t="s">
        <v>90</v>
      </c>
      <c r="BS70" s="133">
        <v>0.15723999999999999</v>
      </c>
      <c r="BT70" s="133">
        <v>0.20832999999999999</v>
      </c>
      <c r="BU70" s="133">
        <v>7.1459999999999996E-2</v>
      </c>
      <c r="BV70" s="174">
        <v>0.10539999999999999</v>
      </c>
      <c r="BX70" s="173" t="s">
        <v>90</v>
      </c>
      <c r="BY70" s="133">
        <v>0.15601000000000001</v>
      </c>
      <c r="BZ70" s="133">
        <v>0.20685999999999999</v>
      </c>
      <c r="CA70" s="133">
        <v>7.0230000000000001E-2</v>
      </c>
      <c r="CB70" s="174">
        <v>0.10392</v>
      </c>
      <c r="CD70" s="173" t="s">
        <v>90</v>
      </c>
      <c r="CE70" s="133">
        <v>0.16161</v>
      </c>
      <c r="CF70" s="133">
        <v>0.21357999999999999</v>
      </c>
      <c r="CG70" s="133">
        <v>7.4340000000000003E-2</v>
      </c>
      <c r="CH70" s="174">
        <v>0.10886</v>
      </c>
      <c r="CJ70" s="173" t="s">
        <v>90</v>
      </c>
      <c r="CK70" s="133">
        <v>0.16627</v>
      </c>
      <c r="CL70" s="133">
        <v>0.21917</v>
      </c>
      <c r="CM70" s="133">
        <v>7.9009999999999997E-2</v>
      </c>
      <c r="CN70" s="174">
        <v>0.11445</v>
      </c>
      <c r="CP70" s="173" t="s">
        <v>90</v>
      </c>
      <c r="CQ70" s="133">
        <v>0.17543</v>
      </c>
      <c r="CR70" s="133">
        <v>0.23016</v>
      </c>
      <c r="CS70" s="133">
        <v>8.8169999999999998E-2</v>
      </c>
      <c r="CT70" s="174">
        <v>0.12545000000000001</v>
      </c>
      <c r="CV70" s="173" t="s">
        <v>90</v>
      </c>
      <c r="CW70" s="133">
        <v>0.1789</v>
      </c>
      <c r="CX70" s="133">
        <v>0.22472</v>
      </c>
      <c r="CY70" s="133">
        <v>9.1630000000000003E-2</v>
      </c>
      <c r="CZ70" s="174">
        <v>0.12</v>
      </c>
      <c r="DB70" s="173" t="s">
        <v>90</v>
      </c>
      <c r="DC70" s="133">
        <v>0.17371</v>
      </c>
      <c r="DD70" s="133">
        <v>0.2185</v>
      </c>
      <c r="DE70" s="133">
        <v>8.6449999999999999E-2</v>
      </c>
      <c r="DF70" s="174">
        <v>0.11378000000000001</v>
      </c>
      <c r="DH70" s="173" t="s">
        <v>90</v>
      </c>
      <c r="DI70" s="133">
        <v>0.16988</v>
      </c>
      <c r="DJ70" s="133">
        <v>0.21390000000000001</v>
      </c>
      <c r="DK70" s="133">
        <v>8.2619999999999999E-2</v>
      </c>
      <c r="DL70" s="174">
        <v>0.10918</v>
      </c>
      <c r="DN70" s="173" t="s">
        <v>90</v>
      </c>
      <c r="DO70" s="133">
        <v>0.16067000000000001</v>
      </c>
      <c r="DP70" s="133">
        <v>0.20283999999999999</v>
      </c>
      <c r="DQ70" s="133">
        <v>7.3400000000000007E-2</v>
      </c>
      <c r="DR70" s="174">
        <v>9.8129999999999995E-2</v>
      </c>
      <c r="DT70" s="173" t="s">
        <v>90</v>
      </c>
      <c r="DU70" s="133">
        <v>0.16224</v>
      </c>
      <c r="DV70" s="133">
        <v>0.20473</v>
      </c>
      <c r="DW70" s="133">
        <v>7.4969999999999995E-2</v>
      </c>
      <c r="DX70" s="174">
        <v>0.10001</v>
      </c>
      <c r="DZ70" s="173" t="s">
        <v>90</v>
      </c>
      <c r="EA70" s="133">
        <v>0.16047</v>
      </c>
      <c r="EB70" s="133">
        <v>0.20261000000000001</v>
      </c>
      <c r="EC70" s="133">
        <v>7.3209999999999997E-2</v>
      </c>
      <c r="ED70" s="174">
        <v>9.7890000000000005E-2</v>
      </c>
    </row>
    <row r="71" spans="2:134" ht="20.25" customHeight="1" thickBot="1" x14ac:dyDescent="0.4">
      <c r="B71" s="139"/>
      <c r="D71" s="175"/>
      <c r="E71" s="242"/>
      <c r="F71" s="242"/>
      <c r="G71" s="242"/>
      <c r="H71" s="176"/>
      <c r="J71" s="175"/>
      <c r="N71" s="176"/>
      <c r="P71" s="175"/>
      <c r="T71" s="176"/>
      <c r="V71" s="175"/>
      <c r="Z71" s="176"/>
      <c r="AB71" s="175"/>
      <c r="AF71" s="176"/>
      <c r="AH71" s="175"/>
      <c r="AL71" s="176"/>
      <c r="AN71" s="175"/>
      <c r="AR71" s="176"/>
      <c r="AT71" s="175"/>
      <c r="AX71" s="176"/>
      <c r="AZ71" s="175"/>
      <c r="BD71" s="176"/>
      <c r="BF71" s="175"/>
      <c r="BJ71" s="176"/>
      <c r="BL71" s="175"/>
      <c r="BP71" s="176"/>
      <c r="BR71" s="175"/>
      <c r="BV71" s="176"/>
      <c r="BX71" s="175"/>
      <c r="CB71" s="176"/>
      <c r="CD71" s="175"/>
      <c r="CH71" s="176"/>
      <c r="CJ71" s="175"/>
      <c r="CN71" s="176"/>
      <c r="CP71" s="175"/>
      <c r="CT71" s="176"/>
      <c r="CV71" s="175"/>
      <c r="CZ71" s="176"/>
      <c r="DB71" s="175"/>
      <c r="DF71" s="176"/>
      <c r="DH71" s="175"/>
      <c r="DL71" s="176"/>
      <c r="DN71" s="175"/>
      <c r="DR71" s="176"/>
      <c r="DT71" s="175"/>
      <c r="DX71" s="176"/>
      <c r="DZ71" s="175"/>
      <c r="ED71" s="176"/>
    </row>
    <row r="72" spans="2:134" ht="20.25" customHeight="1" thickBot="1" x14ac:dyDescent="0.4">
      <c r="B72" s="139"/>
      <c r="D72" s="177"/>
      <c r="E72" s="227" t="s">
        <v>20</v>
      </c>
      <c r="F72" s="227"/>
      <c r="G72" s="227" t="s">
        <v>17</v>
      </c>
      <c r="H72" s="231"/>
      <c r="J72" s="177"/>
      <c r="K72" s="227" t="s">
        <v>20</v>
      </c>
      <c r="L72" s="227"/>
      <c r="M72" s="227" t="s">
        <v>17</v>
      </c>
      <c r="N72" s="231"/>
      <c r="P72" s="177"/>
      <c r="Q72" s="227" t="s">
        <v>20</v>
      </c>
      <c r="R72" s="227"/>
      <c r="S72" s="227" t="s">
        <v>17</v>
      </c>
      <c r="T72" s="231"/>
      <c r="V72" s="177"/>
      <c r="W72" s="227" t="s">
        <v>20</v>
      </c>
      <c r="X72" s="227"/>
      <c r="Y72" s="227" t="s">
        <v>17</v>
      </c>
      <c r="Z72" s="231"/>
      <c r="AB72" s="177"/>
      <c r="AC72" s="227" t="s">
        <v>20</v>
      </c>
      <c r="AD72" s="227"/>
      <c r="AE72" s="227" t="s">
        <v>17</v>
      </c>
      <c r="AF72" s="231"/>
      <c r="AH72" s="177"/>
      <c r="AI72" s="227" t="s">
        <v>20</v>
      </c>
      <c r="AJ72" s="227"/>
      <c r="AK72" s="227" t="s">
        <v>17</v>
      </c>
      <c r="AL72" s="231"/>
      <c r="AN72" s="177"/>
      <c r="AO72" s="227" t="s">
        <v>20</v>
      </c>
      <c r="AP72" s="227"/>
      <c r="AQ72" s="227" t="s">
        <v>17</v>
      </c>
      <c r="AR72" s="231"/>
      <c r="AT72" s="177"/>
      <c r="AU72" s="227" t="s">
        <v>20</v>
      </c>
      <c r="AV72" s="227"/>
      <c r="AW72" s="227" t="s">
        <v>17</v>
      </c>
      <c r="AX72" s="231"/>
      <c r="AZ72" s="177"/>
      <c r="BA72" s="227" t="s">
        <v>20</v>
      </c>
      <c r="BB72" s="227"/>
      <c r="BC72" s="227" t="s">
        <v>17</v>
      </c>
      <c r="BD72" s="231"/>
      <c r="BF72" s="177"/>
      <c r="BG72" s="227" t="s">
        <v>20</v>
      </c>
      <c r="BH72" s="227"/>
      <c r="BI72" s="227" t="s">
        <v>17</v>
      </c>
      <c r="BJ72" s="231"/>
      <c r="BL72" s="177"/>
      <c r="BM72" s="227" t="s">
        <v>20</v>
      </c>
      <c r="BN72" s="227"/>
      <c r="BO72" s="227" t="s">
        <v>17</v>
      </c>
      <c r="BP72" s="231"/>
      <c r="BR72" s="177"/>
      <c r="BS72" s="227" t="s">
        <v>20</v>
      </c>
      <c r="BT72" s="227"/>
      <c r="BU72" s="227" t="s">
        <v>17</v>
      </c>
      <c r="BV72" s="231"/>
      <c r="BX72" s="177"/>
      <c r="BY72" s="227" t="s">
        <v>20</v>
      </c>
      <c r="BZ72" s="227"/>
      <c r="CA72" s="227" t="s">
        <v>17</v>
      </c>
      <c r="CB72" s="231"/>
      <c r="CD72" s="177"/>
      <c r="CE72" s="227" t="s">
        <v>20</v>
      </c>
      <c r="CF72" s="227"/>
      <c r="CG72" s="227" t="s">
        <v>17</v>
      </c>
      <c r="CH72" s="231"/>
      <c r="CJ72" s="177"/>
      <c r="CK72" s="227" t="s">
        <v>20</v>
      </c>
      <c r="CL72" s="227"/>
      <c r="CM72" s="227" t="s">
        <v>17</v>
      </c>
      <c r="CN72" s="231"/>
      <c r="CP72" s="177"/>
      <c r="CQ72" s="227" t="s">
        <v>20</v>
      </c>
      <c r="CR72" s="227"/>
      <c r="CS72" s="227" t="s">
        <v>17</v>
      </c>
      <c r="CT72" s="231"/>
      <c r="CV72" s="177"/>
      <c r="CW72" s="227" t="s">
        <v>20</v>
      </c>
      <c r="CX72" s="227"/>
      <c r="CY72" s="227" t="s">
        <v>17</v>
      </c>
      <c r="CZ72" s="231"/>
      <c r="DB72" s="177"/>
      <c r="DC72" s="227" t="s">
        <v>20</v>
      </c>
      <c r="DD72" s="227"/>
      <c r="DE72" s="227" t="s">
        <v>17</v>
      </c>
      <c r="DF72" s="231"/>
      <c r="DH72" s="177"/>
      <c r="DI72" s="227" t="s">
        <v>20</v>
      </c>
      <c r="DJ72" s="227"/>
      <c r="DK72" s="227" t="s">
        <v>17</v>
      </c>
      <c r="DL72" s="231"/>
      <c r="DN72" s="177"/>
      <c r="DO72" s="227" t="s">
        <v>20</v>
      </c>
      <c r="DP72" s="227"/>
      <c r="DQ72" s="227" t="s">
        <v>17</v>
      </c>
      <c r="DR72" s="231"/>
      <c r="DT72" s="177"/>
      <c r="DU72" s="227" t="s">
        <v>20</v>
      </c>
      <c r="DV72" s="227"/>
      <c r="DW72" s="227" t="s">
        <v>17</v>
      </c>
      <c r="DX72" s="231"/>
      <c r="DZ72" s="177"/>
      <c r="EA72" s="227" t="s">
        <v>20</v>
      </c>
      <c r="EB72" s="227"/>
      <c r="EC72" s="227" t="s">
        <v>17</v>
      </c>
      <c r="ED72" s="231"/>
    </row>
    <row r="73" spans="2:134" ht="20.25" customHeight="1" thickBot="1" x14ac:dyDescent="0.4">
      <c r="B73" s="139"/>
      <c r="D73" s="169"/>
      <c r="E73" s="125" t="s">
        <v>88</v>
      </c>
      <c r="F73" s="125" t="s">
        <v>89</v>
      </c>
      <c r="G73" s="125" t="s">
        <v>88</v>
      </c>
      <c r="H73" s="170" t="s">
        <v>89</v>
      </c>
      <c r="J73" s="169"/>
      <c r="K73" s="125" t="s">
        <v>88</v>
      </c>
      <c r="L73" s="125" t="s">
        <v>89</v>
      </c>
      <c r="M73" s="125" t="s">
        <v>88</v>
      </c>
      <c r="N73" s="170" t="s">
        <v>89</v>
      </c>
      <c r="P73" s="169"/>
      <c r="Q73" s="125" t="s">
        <v>88</v>
      </c>
      <c r="R73" s="125" t="s">
        <v>89</v>
      </c>
      <c r="S73" s="125" t="s">
        <v>88</v>
      </c>
      <c r="T73" s="170" t="s">
        <v>89</v>
      </c>
      <c r="V73" s="169"/>
      <c r="W73" s="125" t="s">
        <v>88</v>
      </c>
      <c r="X73" s="125" t="s">
        <v>89</v>
      </c>
      <c r="Y73" s="125" t="s">
        <v>88</v>
      </c>
      <c r="Z73" s="170" t="s">
        <v>89</v>
      </c>
      <c r="AB73" s="169"/>
      <c r="AC73" s="125" t="s">
        <v>88</v>
      </c>
      <c r="AD73" s="125" t="s">
        <v>89</v>
      </c>
      <c r="AE73" s="125" t="s">
        <v>88</v>
      </c>
      <c r="AF73" s="170" t="s">
        <v>89</v>
      </c>
      <c r="AH73" s="169"/>
      <c r="AI73" s="125" t="s">
        <v>88</v>
      </c>
      <c r="AJ73" s="125" t="s">
        <v>89</v>
      </c>
      <c r="AK73" s="125" t="s">
        <v>88</v>
      </c>
      <c r="AL73" s="170" t="s">
        <v>89</v>
      </c>
      <c r="AN73" s="169"/>
      <c r="AO73" s="125" t="s">
        <v>88</v>
      </c>
      <c r="AP73" s="125" t="s">
        <v>89</v>
      </c>
      <c r="AQ73" s="125" t="s">
        <v>88</v>
      </c>
      <c r="AR73" s="170" t="s">
        <v>89</v>
      </c>
      <c r="AT73" s="169"/>
      <c r="AU73" s="125" t="s">
        <v>88</v>
      </c>
      <c r="AV73" s="125" t="s">
        <v>89</v>
      </c>
      <c r="AW73" s="125" t="s">
        <v>88</v>
      </c>
      <c r="AX73" s="170" t="s">
        <v>89</v>
      </c>
      <c r="AZ73" s="169"/>
      <c r="BA73" s="125" t="s">
        <v>88</v>
      </c>
      <c r="BB73" s="125" t="s">
        <v>89</v>
      </c>
      <c r="BC73" s="125" t="s">
        <v>88</v>
      </c>
      <c r="BD73" s="170" t="s">
        <v>89</v>
      </c>
      <c r="BF73" s="169"/>
      <c r="BG73" s="125" t="s">
        <v>88</v>
      </c>
      <c r="BH73" s="125" t="s">
        <v>89</v>
      </c>
      <c r="BI73" s="125" t="s">
        <v>88</v>
      </c>
      <c r="BJ73" s="170" t="s">
        <v>89</v>
      </c>
      <c r="BL73" s="169"/>
      <c r="BM73" s="125" t="s">
        <v>88</v>
      </c>
      <c r="BN73" s="125" t="s">
        <v>89</v>
      </c>
      <c r="BO73" s="125" t="s">
        <v>88</v>
      </c>
      <c r="BP73" s="170" t="s">
        <v>89</v>
      </c>
      <c r="BR73" s="169"/>
      <c r="BS73" s="125" t="s">
        <v>88</v>
      </c>
      <c r="BT73" s="125" t="s">
        <v>89</v>
      </c>
      <c r="BU73" s="125" t="s">
        <v>88</v>
      </c>
      <c r="BV73" s="170" t="s">
        <v>89</v>
      </c>
      <c r="BX73" s="169"/>
      <c r="BY73" s="125" t="s">
        <v>88</v>
      </c>
      <c r="BZ73" s="125" t="s">
        <v>89</v>
      </c>
      <c r="CA73" s="125" t="s">
        <v>88</v>
      </c>
      <c r="CB73" s="170" t="s">
        <v>89</v>
      </c>
      <c r="CD73" s="169"/>
      <c r="CE73" s="125" t="s">
        <v>88</v>
      </c>
      <c r="CF73" s="125" t="s">
        <v>89</v>
      </c>
      <c r="CG73" s="125" t="s">
        <v>88</v>
      </c>
      <c r="CH73" s="170" t="s">
        <v>89</v>
      </c>
      <c r="CJ73" s="169"/>
      <c r="CK73" s="125" t="s">
        <v>88</v>
      </c>
      <c r="CL73" s="125" t="s">
        <v>89</v>
      </c>
      <c r="CM73" s="125" t="s">
        <v>88</v>
      </c>
      <c r="CN73" s="170" t="s">
        <v>89</v>
      </c>
      <c r="CP73" s="169"/>
      <c r="CQ73" s="125" t="s">
        <v>88</v>
      </c>
      <c r="CR73" s="125" t="s">
        <v>89</v>
      </c>
      <c r="CS73" s="125" t="s">
        <v>88</v>
      </c>
      <c r="CT73" s="170" t="s">
        <v>89</v>
      </c>
      <c r="CV73" s="169"/>
      <c r="CW73" s="125" t="s">
        <v>88</v>
      </c>
      <c r="CX73" s="125" t="s">
        <v>89</v>
      </c>
      <c r="CY73" s="125" t="s">
        <v>88</v>
      </c>
      <c r="CZ73" s="170" t="s">
        <v>89</v>
      </c>
      <c r="DB73" s="169"/>
      <c r="DC73" s="125" t="s">
        <v>88</v>
      </c>
      <c r="DD73" s="125" t="s">
        <v>89</v>
      </c>
      <c r="DE73" s="125" t="s">
        <v>88</v>
      </c>
      <c r="DF73" s="170" t="s">
        <v>89</v>
      </c>
      <c r="DH73" s="169"/>
      <c r="DI73" s="125" t="s">
        <v>88</v>
      </c>
      <c r="DJ73" s="125" t="s">
        <v>89</v>
      </c>
      <c r="DK73" s="125" t="s">
        <v>88</v>
      </c>
      <c r="DL73" s="170" t="s">
        <v>89</v>
      </c>
      <c r="DN73" s="169"/>
      <c r="DO73" s="125" t="s">
        <v>88</v>
      </c>
      <c r="DP73" s="125" t="s">
        <v>89</v>
      </c>
      <c r="DQ73" s="125" t="s">
        <v>88</v>
      </c>
      <c r="DR73" s="170" t="s">
        <v>89</v>
      </c>
      <c r="DT73" s="169"/>
      <c r="DU73" s="125" t="s">
        <v>88</v>
      </c>
      <c r="DV73" s="125" t="s">
        <v>89</v>
      </c>
      <c r="DW73" s="125" t="s">
        <v>88</v>
      </c>
      <c r="DX73" s="170" t="s">
        <v>89</v>
      </c>
      <c r="DZ73" s="169"/>
      <c r="EA73" s="125" t="s">
        <v>88</v>
      </c>
      <c r="EB73" s="125" t="s">
        <v>89</v>
      </c>
      <c r="EC73" s="125" t="s">
        <v>88</v>
      </c>
      <c r="ED73" s="170" t="s">
        <v>89</v>
      </c>
    </row>
    <row r="74" spans="2:134" ht="20.25" customHeight="1" thickBot="1" x14ac:dyDescent="0.4">
      <c r="B74" s="228" t="s">
        <v>43</v>
      </c>
      <c r="C74" s="167" t="s">
        <v>56</v>
      </c>
      <c r="D74" s="171" t="s">
        <v>56</v>
      </c>
      <c r="E74" s="131">
        <v>97.216437413249295</v>
      </c>
      <c r="F74" s="131">
        <v>117</v>
      </c>
      <c r="G74" s="131">
        <v>266.18582343814978</v>
      </c>
      <c r="H74" s="172">
        <v>330.18</v>
      </c>
      <c r="I74" s="242"/>
      <c r="J74" s="171" t="s">
        <v>56</v>
      </c>
      <c r="K74" s="131">
        <v>97.216437413249295</v>
      </c>
      <c r="L74" s="131">
        <v>117</v>
      </c>
      <c r="M74" s="131">
        <v>266.18582343814978</v>
      </c>
      <c r="N74" s="172">
        <v>330.18</v>
      </c>
      <c r="P74" s="171" t="s">
        <v>56</v>
      </c>
      <c r="Q74" s="131">
        <v>97.216437413249295</v>
      </c>
      <c r="R74" s="131">
        <v>117</v>
      </c>
      <c r="S74" s="131">
        <v>266.18582343814978</v>
      </c>
      <c r="T74" s="172">
        <v>330.18</v>
      </c>
      <c r="V74" s="171" t="s">
        <v>56</v>
      </c>
      <c r="W74" s="131">
        <v>97.216437413249295</v>
      </c>
      <c r="X74" s="131">
        <v>117</v>
      </c>
      <c r="Y74" s="131">
        <v>266.18582343814978</v>
      </c>
      <c r="Z74" s="172">
        <v>330.18</v>
      </c>
      <c r="AB74" s="171" t="s">
        <v>56</v>
      </c>
      <c r="AC74" s="131">
        <v>97.216437413249295</v>
      </c>
      <c r="AD74" s="131">
        <v>117</v>
      </c>
      <c r="AE74" s="131">
        <v>266.18582343814978</v>
      </c>
      <c r="AF74" s="172">
        <v>330.18</v>
      </c>
      <c r="AH74" s="171" t="s">
        <v>56</v>
      </c>
      <c r="AI74" s="131">
        <v>97.216437413249295</v>
      </c>
      <c r="AJ74" s="131">
        <v>117</v>
      </c>
      <c r="AK74" s="131">
        <v>266.18582343814978</v>
      </c>
      <c r="AL74" s="172">
        <v>330.18</v>
      </c>
      <c r="AN74" s="171" t="s">
        <v>56</v>
      </c>
      <c r="AO74" s="131">
        <v>97.216437413249295</v>
      </c>
      <c r="AP74" s="131">
        <v>117</v>
      </c>
      <c r="AQ74" s="131">
        <v>266.18582343814978</v>
      </c>
      <c r="AR74" s="172">
        <v>330.18</v>
      </c>
      <c r="AT74" s="171" t="s">
        <v>56</v>
      </c>
      <c r="AU74" s="131">
        <v>97.216437413249295</v>
      </c>
      <c r="AV74" s="131">
        <v>117</v>
      </c>
      <c r="AW74" s="131">
        <v>266.18582343814978</v>
      </c>
      <c r="AX74" s="172">
        <v>330.18</v>
      </c>
      <c r="AZ74" s="171" t="s">
        <v>56</v>
      </c>
      <c r="BA74" s="131">
        <v>97.216437413249295</v>
      </c>
      <c r="BB74" s="131">
        <v>117</v>
      </c>
      <c r="BC74" s="131">
        <v>266.18582343814978</v>
      </c>
      <c r="BD74" s="172">
        <v>330.18</v>
      </c>
      <c r="BF74" s="171" t="s">
        <v>56</v>
      </c>
      <c r="BG74" s="131">
        <v>97.216437413249295</v>
      </c>
      <c r="BH74" s="131">
        <v>117</v>
      </c>
      <c r="BI74" s="131">
        <v>266.18582343814978</v>
      </c>
      <c r="BJ74" s="172">
        <v>330.18</v>
      </c>
      <c r="BL74" s="171" t="s">
        <v>56</v>
      </c>
      <c r="BM74" s="131">
        <v>87.639999999999986</v>
      </c>
      <c r="BN74" s="131">
        <v>105.64</v>
      </c>
      <c r="BO74" s="131">
        <v>251.23999999999998</v>
      </c>
      <c r="BP74" s="172">
        <v>309.93</v>
      </c>
      <c r="BR74" s="171" t="s">
        <v>56</v>
      </c>
      <c r="BS74" s="131">
        <v>87.639999999999986</v>
      </c>
      <c r="BT74" s="131">
        <v>105.64</v>
      </c>
      <c r="BU74" s="131">
        <v>251.23999999999998</v>
      </c>
      <c r="BV74" s="172">
        <v>309.93</v>
      </c>
      <c r="BX74" s="171" t="s">
        <v>56</v>
      </c>
      <c r="BY74" s="131">
        <v>87.639999999999986</v>
      </c>
      <c r="BZ74" s="131">
        <v>105.64</v>
      </c>
      <c r="CA74" s="131">
        <v>251.23999999999998</v>
      </c>
      <c r="CB74" s="172">
        <v>309.93</v>
      </c>
      <c r="CD74" s="171" t="s">
        <v>56</v>
      </c>
      <c r="CE74" s="131">
        <v>87.639999999999986</v>
      </c>
      <c r="CF74" s="131">
        <v>105.64</v>
      </c>
      <c r="CG74" s="131">
        <v>251.23999999999998</v>
      </c>
      <c r="CH74" s="172">
        <v>309.93</v>
      </c>
      <c r="CJ74" s="171" t="s">
        <v>56</v>
      </c>
      <c r="CK74" s="131">
        <v>87.639999999999986</v>
      </c>
      <c r="CL74" s="131">
        <v>105.64</v>
      </c>
      <c r="CM74" s="131">
        <v>251.23999999999998</v>
      </c>
      <c r="CN74" s="172">
        <v>309.93</v>
      </c>
      <c r="CP74" s="171" t="s">
        <v>56</v>
      </c>
      <c r="CQ74" s="131">
        <v>87.639999999999986</v>
      </c>
      <c r="CR74" s="131">
        <v>105.64</v>
      </c>
      <c r="CS74" s="131">
        <v>251.23999999999998</v>
      </c>
      <c r="CT74" s="172">
        <v>309.93</v>
      </c>
      <c r="CV74" s="171" t="s">
        <v>56</v>
      </c>
      <c r="CW74" s="131">
        <v>87.639999999999986</v>
      </c>
      <c r="CX74" s="131">
        <v>105.64</v>
      </c>
      <c r="CY74" s="131">
        <v>251.23999999999998</v>
      </c>
      <c r="CZ74" s="172">
        <v>309.93</v>
      </c>
      <c r="DB74" s="171" t="s">
        <v>56</v>
      </c>
      <c r="DC74" s="131">
        <v>87.639999999999986</v>
      </c>
      <c r="DD74" s="131">
        <v>105.64</v>
      </c>
      <c r="DE74" s="131">
        <v>251.23999999999998</v>
      </c>
      <c r="DF74" s="172">
        <v>309.93</v>
      </c>
      <c r="DH74" s="171" t="s">
        <v>56</v>
      </c>
      <c r="DI74" s="131">
        <v>87.639999999999986</v>
      </c>
      <c r="DJ74" s="131">
        <v>105.64</v>
      </c>
      <c r="DK74" s="131">
        <v>251.23999999999998</v>
      </c>
      <c r="DL74" s="172">
        <v>309.93</v>
      </c>
      <c r="DN74" s="171" t="s">
        <v>56</v>
      </c>
      <c r="DO74" s="131">
        <v>87.639999999999986</v>
      </c>
      <c r="DP74" s="131">
        <v>105.64</v>
      </c>
      <c r="DQ74" s="131">
        <v>251.23999999999998</v>
      </c>
      <c r="DR74" s="172">
        <v>309.93</v>
      </c>
      <c r="DT74" s="171" t="s">
        <v>56</v>
      </c>
      <c r="DU74" s="131">
        <v>87.639999999999986</v>
      </c>
      <c r="DV74" s="131">
        <v>105.64</v>
      </c>
      <c r="DW74" s="131">
        <v>251.23999999999998</v>
      </c>
      <c r="DX74" s="172">
        <v>309.93</v>
      </c>
      <c r="DZ74" s="171" t="s">
        <v>56</v>
      </c>
      <c r="EA74" s="131">
        <v>87.639999999999986</v>
      </c>
      <c r="EB74" s="131">
        <v>105.64</v>
      </c>
      <c r="EC74" s="131">
        <v>251.23999999999998</v>
      </c>
      <c r="ED74" s="172">
        <v>309.93</v>
      </c>
    </row>
    <row r="75" spans="2:134" ht="20.25" customHeight="1" thickBot="1" x14ac:dyDescent="0.4">
      <c r="B75" s="228"/>
      <c r="C75" s="168" t="s">
        <v>41</v>
      </c>
      <c r="D75" s="173" t="s">
        <v>90</v>
      </c>
      <c r="E75" s="133">
        <v>0.14865</v>
      </c>
      <c r="F75" s="133">
        <v>0.19897000000000001</v>
      </c>
      <c r="G75" s="133">
        <v>8.3760000000000001E-2</v>
      </c>
      <c r="H75" s="174">
        <v>0.12111</v>
      </c>
      <c r="I75" s="242"/>
      <c r="J75" s="173" t="s">
        <v>90</v>
      </c>
      <c r="K75" s="133">
        <v>0.1464</v>
      </c>
      <c r="L75" s="133">
        <v>0.19627</v>
      </c>
      <c r="M75" s="133">
        <v>8.1379999999999994E-2</v>
      </c>
      <c r="N75" s="174">
        <v>0.11824</v>
      </c>
      <c r="P75" s="173" t="s">
        <v>90</v>
      </c>
      <c r="Q75" s="133">
        <v>0.14419000000000001</v>
      </c>
      <c r="R75" s="133">
        <v>0.19361999999999999</v>
      </c>
      <c r="S75" s="133">
        <v>7.9170000000000004E-2</v>
      </c>
      <c r="T75" s="174">
        <v>0.11559</v>
      </c>
      <c r="V75" s="173" t="s">
        <v>90</v>
      </c>
      <c r="W75" s="133">
        <v>0.14393</v>
      </c>
      <c r="X75" s="133">
        <v>0.19331000000000001</v>
      </c>
      <c r="Y75" s="133">
        <v>7.8899999999999998E-2</v>
      </c>
      <c r="Z75" s="174">
        <v>0.11527999999999999</v>
      </c>
      <c r="AB75" s="173" t="s">
        <v>90</v>
      </c>
      <c r="AC75" s="133">
        <v>0.13965</v>
      </c>
      <c r="AD75" s="133">
        <v>0.18722</v>
      </c>
      <c r="AE75" s="133">
        <v>7.4620000000000006E-2</v>
      </c>
      <c r="AF75" s="174">
        <v>0.10919</v>
      </c>
      <c r="AH75" s="173" t="s">
        <v>90</v>
      </c>
      <c r="AI75" s="133">
        <v>0.13711000000000001</v>
      </c>
      <c r="AJ75" s="133">
        <v>0.18418000000000001</v>
      </c>
      <c r="AK75" s="133">
        <v>7.2090000000000001E-2</v>
      </c>
      <c r="AL75" s="174">
        <v>0.10614999999999999</v>
      </c>
      <c r="AN75" s="173" t="s">
        <v>90</v>
      </c>
      <c r="AO75" s="133">
        <v>0.13819000000000001</v>
      </c>
      <c r="AP75" s="133">
        <v>0.18547</v>
      </c>
      <c r="AQ75" s="133">
        <v>7.3169999999999999E-2</v>
      </c>
      <c r="AR75" s="174">
        <v>0.10743999999999999</v>
      </c>
      <c r="AT75" s="173" t="s">
        <v>90</v>
      </c>
      <c r="AU75" s="133">
        <v>0.13236000000000001</v>
      </c>
      <c r="AV75" s="133">
        <v>0.17848</v>
      </c>
      <c r="AW75" s="133">
        <v>6.7339999999999997E-2</v>
      </c>
      <c r="AX75" s="174">
        <v>0.10045</v>
      </c>
      <c r="AZ75" s="173" t="s">
        <v>90</v>
      </c>
      <c r="BA75" s="133">
        <v>0.13347000000000001</v>
      </c>
      <c r="BB75" s="133">
        <v>0.17981</v>
      </c>
      <c r="BC75" s="133">
        <v>6.8440000000000001E-2</v>
      </c>
      <c r="BD75" s="174">
        <v>0.10178</v>
      </c>
      <c r="BF75" s="173" t="s">
        <v>90</v>
      </c>
      <c r="BG75" s="133">
        <v>0.13152</v>
      </c>
      <c r="BH75" s="133">
        <v>0.17746000000000001</v>
      </c>
      <c r="BI75" s="133">
        <v>6.6489999999999994E-2</v>
      </c>
      <c r="BJ75" s="174">
        <v>9.9440000000000001E-2</v>
      </c>
      <c r="BL75" s="173" t="s">
        <v>90</v>
      </c>
      <c r="BM75" s="133">
        <v>0.12919</v>
      </c>
      <c r="BN75" s="133">
        <v>0.17466999999999999</v>
      </c>
      <c r="BO75" s="133">
        <v>5.9920000000000001E-2</v>
      </c>
      <c r="BP75" s="174">
        <v>9.1550000000000006E-2</v>
      </c>
      <c r="BR75" s="173" t="s">
        <v>90</v>
      </c>
      <c r="BS75" s="133">
        <v>0.12751999999999999</v>
      </c>
      <c r="BT75" s="133">
        <v>0.17266999999999999</v>
      </c>
      <c r="BU75" s="133">
        <v>5.8259999999999999E-2</v>
      </c>
      <c r="BV75" s="174">
        <v>8.9560000000000001E-2</v>
      </c>
      <c r="BX75" s="173" t="s">
        <v>90</v>
      </c>
      <c r="BY75" s="133">
        <v>0.12629000000000001</v>
      </c>
      <c r="BZ75" s="133">
        <v>0.17119000000000001</v>
      </c>
      <c r="CA75" s="133">
        <v>5.7029999999999997E-2</v>
      </c>
      <c r="CB75" s="174">
        <v>8.8080000000000006E-2</v>
      </c>
      <c r="CD75" s="173" t="s">
        <v>90</v>
      </c>
      <c r="CE75" s="133">
        <v>0.13259000000000001</v>
      </c>
      <c r="CF75" s="133">
        <v>0.17874999999999999</v>
      </c>
      <c r="CG75" s="133">
        <v>6.2740000000000004E-2</v>
      </c>
      <c r="CH75" s="174">
        <v>9.493E-2</v>
      </c>
      <c r="CJ75" s="173" t="s">
        <v>90</v>
      </c>
      <c r="CK75" s="133">
        <v>0.13725000000000001</v>
      </c>
      <c r="CL75" s="133">
        <v>0.18434</v>
      </c>
      <c r="CM75" s="133">
        <v>6.7400000000000002E-2</v>
      </c>
      <c r="CN75" s="174">
        <v>0.10052999999999999</v>
      </c>
      <c r="CP75" s="173" t="s">
        <v>90</v>
      </c>
      <c r="CQ75" s="133">
        <v>0.14641000000000001</v>
      </c>
      <c r="CR75" s="133">
        <v>0.19534000000000001</v>
      </c>
      <c r="CS75" s="133">
        <v>7.6560000000000003E-2</v>
      </c>
      <c r="CT75" s="174">
        <v>0.11151999999999999</v>
      </c>
      <c r="CV75" s="173" t="s">
        <v>90</v>
      </c>
      <c r="CW75" s="133">
        <v>0.14987</v>
      </c>
      <c r="CX75" s="133">
        <v>0.18989</v>
      </c>
      <c r="CY75" s="133">
        <v>8.0030000000000004E-2</v>
      </c>
      <c r="CZ75" s="174">
        <v>0.10607999999999999</v>
      </c>
      <c r="DB75" s="173" t="s">
        <v>90</v>
      </c>
      <c r="DC75" s="133">
        <v>0.14469000000000001</v>
      </c>
      <c r="DD75" s="133">
        <v>0.18367</v>
      </c>
      <c r="DE75" s="133">
        <v>7.4840000000000004E-2</v>
      </c>
      <c r="DF75" s="174">
        <v>9.9860000000000004E-2</v>
      </c>
      <c r="DH75" s="173" t="s">
        <v>90</v>
      </c>
      <c r="DI75" s="133">
        <v>0.14086000000000001</v>
      </c>
      <c r="DJ75" s="133">
        <v>0.17907000000000001</v>
      </c>
      <c r="DK75" s="133">
        <v>7.1010000000000004E-2</v>
      </c>
      <c r="DL75" s="174">
        <v>9.5259999999999997E-2</v>
      </c>
      <c r="DN75" s="173" t="s">
        <v>90</v>
      </c>
      <c r="DO75" s="133">
        <v>0.13164000000000001</v>
      </c>
      <c r="DP75" s="133">
        <v>0.16802</v>
      </c>
      <c r="DQ75" s="133">
        <v>6.1800000000000001E-2</v>
      </c>
      <c r="DR75" s="174">
        <v>8.4199999999999997E-2</v>
      </c>
      <c r="DT75" s="173" t="s">
        <v>90</v>
      </c>
      <c r="DU75" s="133">
        <v>0.13321</v>
      </c>
      <c r="DV75" s="133">
        <v>0.1699</v>
      </c>
      <c r="DW75" s="133">
        <v>6.336E-2</v>
      </c>
      <c r="DX75" s="174">
        <v>8.6080000000000004E-2</v>
      </c>
      <c r="DZ75" s="173" t="s">
        <v>90</v>
      </c>
      <c r="EA75" s="133">
        <v>0.13145000000000001</v>
      </c>
      <c r="EB75" s="133">
        <v>0.16778000000000001</v>
      </c>
      <c r="EC75" s="133">
        <v>6.1600000000000002E-2</v>
      </c>
      <c r="ED75" s="174">
        <v>8.3960000000000007E-2</v>
      </c>
    </row>
    <row r="76" spans="2:134" ht="20.25" customHeight="1" thickBot="1" x14ac:dyDescent="0.4">
      <c r="B76" s="140"/>
      <c r="D76" s="175"/>
      <c r="E76" s="242"/>
      <c r="F76" s="242"/>
      <c r="G76" s="242"/>
      <c r="H76" s="176"/>
      <c r="J76" s="175"/>
      <c r="N76" s="176"/>
      <c r="P76" s="175"/>
      <c r="T76" s="176"/>
      <c r="V76" s="175"/>
      <c r="Z76" s="176"/>
      <c r="AB76" s="175"/>
      <c r="AF76" s="176"/>
      <c r="AH76" s="175"/>
      <c r="AL76" s="176"/>
      <c r="AN76" s="175"/>
      <c r="AR76" s="176"/>
      <c r="AT76" s="175"/>
      <c r="AX76" s="176"/>
      <c r="AZ76" s="175"/>
      <c r="BD76" s="176"/>
      <c r="BF76" s="175"/>
      <c r="BJ76" s="176"/>
      <c r="BL76" s="175"/>
      <c r="BP76" s="176"/>
      <c r="BR76" s="175"/>
      <c r="BV76" s="176"/>
      <c r="BX76" s="175"/>
      <c r="CB76" s="176"/>
      <c r="CD76" s="175"/>
      <c r="CH76" s="176"/>
      <c r="CJ76" s="175"/>
      <c r="CN76" s="176"/>
      <c r="CP76" s="175"/>
      <c r="CT76" s="176"/>
      <c r="CV76" s="175"/>
      <c r="CZ76" s="176"/>
      <c r="DB76" s="175"/>
      <c r="DF76" s="176"/>
      <c r="DH76" s="175"/>
      <c r="DL76" s="176"/>
      <c r="DN76" s="175"/>
      <c r="DR76" s="176"/>
      <c r="DT76" s="175"/>
      <c r="DX76" s="176"/>
      <c r="DZ76" s="175"/>
      <c r="ED76" s="176"/>
    </row>
    <row r="77" spans="2:134" ht="20.25" customHeight="1" thickBot="1" x14ac:dyDescent="0.4">
      <c r="B77" s="140"/>
      <c r="D77" s="177"/>
      <c r="E77" s="227" t="s">
        <v>20</v>
      </c>
      <c r="F77" s="227"/>
      <c r="G77" s="227" t="s">
        <v>17</v>
      </c>
      <c r="H77" s="231"/>
      <c r="J77" s="177"/>
      <c r="K77" s="227" t="s">
        <v>20</v>
      </c>
      <c r="L77" s="227"/>
      <c r="M77" s="227" t="s">
        <v>17</v>
      </c>
      <c r="N77" s="231"/>
      <c r="P77" s="177"/>
      <c r="Q77" s="227" t="s">
        <v>20</v>
      </c>
      <c r="R77" s="227"/>
      <c r="S77" s="227" t="s">
        <v>17</v>
      </c>
      <c r="T77" s="231"/>
      <c r="V77" s="177"/>
      <c r="W77" s="227" t="s">
        <v>20</v>
      </c>
      <c r="X77" s="227"/>
      <c r="Y77" s="227" t="s">
        <v>17</v>
      </c>
      <c r="Z77" s="231"/>
      <c r="AB77" s="177"/>
      <c r="AC77" s="227" t="s">
        <v>20</v>
      </c>
      <c r="AD77" s="227"/>
      <c r="AE77" s="227" t="s">
        <v>17</v>
      </c>
      <c r="AF77" s="231"/>
      <c r="AH77" s="177"/>
      <c r="AI77" s="227" t="s">
        <v>20</v>
      </c>
      <c r="AJ77" s="227"/>
      <c r="AK77" s="227" t="s">
        <v>17</v>
      </c>
      <c r="AL77" s="231"/>
      <c r="AN77" s="177"/>
      <c r="AO77" s="227" t="s">
        <v>20</v>
      </c>
      <c r="AP77" s="227"/>
      <c r="AQ77" s="227" t="s">
        <v>17</v>
      </c>
      <c r="AR77" s="231"/>
      <c r="AT77" s="177"/>
      <c r="AU77" s="227" t="s">
        <v>20</v>
      </c>
      <c r="AV77" s="227"/>
      <c r="AW77" s="227" t="s">
        <v>17</v>
      </c>
      <c r="AX77" s="231"/>
      <c r="AZ77" s="177"/>
      <c r="BA77" s="227" t="s">
        <v>20</v>
      </c>
      <c r="BB77" s="227"/>
      <c r="BC77" s="227" t="s">
        <v>17</v>
      </c>
      <c r="BD77" s="231"/>
      <c r="BF77" s="177"/>
      <c r="BG77" s="227" t="s">
        <v>20</v>
      </c>
      <c r="BH77" s="227"/>
      <c r="BI77" s="227" t="s">
        <v>17</v>
      </c>
      <c r="BJ77" s="231"/>
      <c r="BL77" s="177"/>
      <c r="BM77" s="227" t="s">
        <v>20</v>
      </c>
      <c r="BN77" s="227"/>
      <c r="BO77" s="227" t="s">
        <v>17</v>
      </c>
      <c r="BP77" s="231"/>
      <c r="BR77" s="177"/>
      <c r="BS77" s="227" t="s">
        <v>20</v>
      </c>
      <c r="BT77" s="227"/>
      <c r="BU77" s="227" t="s">
        <v>17</v>
      </c>
      <c r="BV77" s="231"/>
      <c r="BX77" s="177"/>
      <c r="BY77" s="227" t="s">
        <v>20</v>
      </c>
      <c r="BZ77" s="227"/>
      <c r="CA77" s="227" t="s">
        <v>17</v>
      </c>
      <c r="CB77" s="231"/>
      <c r="CD77" s="177"/>
      <c r="CE77" s="227" t="s">
        <v>20</v>
      </c>
      <c r="CF77" s="227"/>
      <c r="CG77" s="227" t="s">
        <v>17</v>
      </c>
      <c r="CH77" s="231"/>
      <c r="CJ77" s="177"/>
      <c r="CK77" s="227" t="s">
        <v>20</v>
      </c>
      <c r="CL77" s="227"/>
      <c r="CM77" s="227" t="s">
        <v>17</v>
      </c>
      <c r="CN77" s="231"/>
      <c r="CP77" s="177"/>
      <c r="CQ77" s="227" t="s">
        <v>20</v>
      </c>
      <c r="CR77" s="227"/>
      <c r="CS77" s="227" t="s">
        <v>17</v>
      </c>
      <c r="CT77" s="231"/>
      <c r="CV77" s="177"/>
      <c r="CW77" s="227" t="s">
        <v>20</v>
      </c>
      <c r="CX77" s="227"/>
      <c r="CY77" s="227" t="s">
        <v>17</v>
      </c>
      <c r="CZ77" s="231"/>
      <c r="DB77" s="177"/>
      <c r="DC77" s="227" t="s">
        <v>20</v>
      </c>
      <c r="DD77" s="227"/>
      <c r="DE77" s="227" t="s">
        <v>17</v>
      </c>
      <c r="DF77" s="231"/>
      <c r="DH77" s="177"/>
      <c r="DI77" s="227" t="s">
        <v>20</v>
      </c>
      <c r="DJ77" s="227"/>
      <c r="DK77" s="227" t="s">
        <v>17</v>
      </c>
      <c r="DL77" s="231"/>
      <c r="DN77" s="177"/>
      <c r="DO77" s="227" t="s">
        <v>20</v>
      </c>
      <c r="DP77" s="227"/>
      <c r="DQ77" s="227" t="s">
        <v>17</v>
      </c>
      <c r="DR77" s="231"/>
      <c r="DT77" s="177"/>
      <c r="DU77" s="227" t="s">
        <v>20</v>
      </c>
      <c r="DV77" s="227"/>
      <c r="DW77" s="227" t="s">
        <v>17</v>
      </c>
      <c r="DX77" s="231"/>
      <c r="DZ77" s="177"/>
      <c r="EA77" s="227" t="s">
        <v>20</v>
      </c>
      <c r="EB77" s="227"/>
      <c r="EC77" s="227" t="s">
        <v>17</v>
      </c>
      <c r="ED77" s="231"/>
    </row>
    <row r="78" spans="2:134" ht="20.25" customHeight="1" thickBot="1" x14ac:dyDescent="0.4">
      <c r="B78" s="140"/>
      <c r="D78" s="169"/>
      <c r="E78" s="125" t="s">
        <v>88</v>
      </c>
      <c r="F78" s="125" t="s">
        <v>89</v>
      </c>
      <c r="G78" s="125" t="s">
        <v>88</v>
      </c>
      <c r="H78" s="170" t="s">
        <v>89</v>
      </c>
      <c r="J78" s="169"/>
      <c r="K78" s="125" t="s">
        <v>88</v>
      </c>
      <c r="L78" s="125" t="s">
        <v>89</v>
      </c>
      <c r="M78" s="125" t="s">
        <v>88</v>
      </c>
      <c r="N78" s="170" t="s">
        <v>89</v>
      </c>
      <c r="P78" s="169"/>
      <c r="Q78" s="125" t="s">
        <v>88</v>
      </c>
      <c r="R78" s="125" t="s">
        <v>89</v>
      </c>
      <c r="S78" s="125" t="s">
        <v>88</v>
      </c>
      <c r="T78" s="170" t="s">
        <v>89</v>
      </c>
      <c r="V78" s="169"/>
      <c r="W78" s="125" t="s">
        <v>88</v>
      </c>
      <c r="X78" s="125" t="s">
        <v>89</v>
      </c>
      <c r="Y78" s="125" t="s">
        <v>88</v>
      </c>
      <c r="Z78" s="170" t="s">
        <v>89</v>
      </c>
      <c r="AB78" s="169"/>
      <c r="AC78" s="125" t="s">
        <v>88</v>
      </c>
      <c r="AD78" s="125" t="s">
        <v>89</v>
      </c>
      <c r="AE78" s="125" t="s">
        <v>88</v>
      </c>
      <c r="AF78" s="170" t="s">
        <v>89</v>
      </c>
      <c r="AH78" s="169"/>
      <c r="AI78" s="125" t="s">
        <v>88</v>
      </c>
      <c r="AJ78" s="125" t="s">
        <v>89</v>
      </c>
      <c r="AK78" s="125" t="s">
        <v>88</v>
      </c>
      <c r="AL78" s="170" t="s">
        <v>89</v>
      </c>
      <c r="AN78" s="169"/>
      <c r="AO78" s="125" t="s">
        <v>88</v>
      </c>
      <c r="AP78" s="125" t="s">
        <v>89</v>
      </c>
      <c r="AQ78" s="125" t="s">
        <v>88</v>
      </c>
      <c r="AR78" s="170" t="s">
        <v>89</v>
      </c>
      <c r="AT78" s="169"/>
      <c r="AU78" s="125" t="s">
        <v>88</v>
      </c>
      <c r="AV78" s="125" t="s">
        <v>89</v>
      </c>
      <c r="AW78" s="125" t="s">
        <v>88</v>
      </c>
      <c r="AX78" s="170" t="s">
        <v>89</v>
      </c>
      <c r="AZ78" s="169"/>
      <c r="BA78" s="125" t="s">
        <v>88</v>
      </c>
      <c r="BB78" s="125" t="s">
        <v>89</v>
      </c>
      <c r="BC78" s="125" t="s">
        <v>88</v>
      </c>
      <c r="BD78" s="170" t="s">
        <v>89</v>
      </c>
      <c r="BF78" s="169"/>
      <c r="BG78" s="125" t="s">
        <v>88</v>
      </c>
      <c r="BH78" s="125" t="s">
        <v>89</v>
      </c>
      <c r="BI78" s="125" t="s">
        <v>88</v>
      </c>
      <c r="BJ78" s="170" t="s">
        <v>89</v>
      </c>
      <c r="BL78" s="169"/>
      <c r="BM78" s="125" t="s">
        <v>88</v>
      </c>
      <c r="BN78" s="125" t="s">
        <v>89</v>
      </c>
      <c r="BO78" s="125" t="s">
        <v>88</v>
      </c>
      <c r="BP78" s="170" t="s">
        <v>89</v>
      </c>
      <c r="BR78" s="169"/>
      <c r="BS78" s="125" t="s">
        <v>88</v>
      </c>
      <c r="BT78" s="125" t="s">
        <v>89</v>
      </c>
      <c r="BU78" s="125" t="s">
        <v>88</v>
      </c>
      <c r="BV78" s="170" t="s">
        <v>89</v>
      </c>
      <c r="BX78" s="169"/>
      <c r="BY78" s="125" t="s">
        <v>88</v>
      </c>
      <c r="BZ78" s="125" t="s">
        <v>89</v>
      </c>
      <c r="CA78" s="125" t="s">
        <v>88</v>
      </c>
      <c r="CB78" s="170" t="s">
        <v>89</v>
      </c>
      <c r="CD78" s="169"/>
      <c r="CE78" s="125" t="s">
        <v>88</v>
      </c>
      <c r="CF78" s="125" t="s">
        <v>89</v>
      </c>
      <c r="CG78" s="125" t="s">
        <v>88</v>
      </c>
      <c r="CH78" s="170" t="s">
        <v>89</v>
      </c>
      <c r="CJ78" s="169"/>
      <c r="CK78" s="125" t="s">
        <v>88</v>
      </c>
      <c r="CL78" s="125" t="s">
        <v>89</v>
      </c>
      <c r="CM78" s="125" t="s">
        <v>88</v>
      </c>
      <c r="CN78" s="170" t="s">
        <v>89</v>
      </c>
      <c r="CP78" s="169"/>
      <c r="CQ78" s="125" t="s">
        <v>88</v>
      </c>
      <c r="CR78" s="125" t="s">
        <v>89</v>
      </c>
      <c r="CS78" s="125" t="s">
        <v>88</v>
      </c>
      <c r="CT78" s="170" t="s">
        <v>89</v>
      </c>
      <c r="CV78" s="169"/>
      <c r="CW78" s="125" t="s">
        <v>88</v>
      </c>
      <c r="CX78" s="125" t="s">
        <v>89</v>
      </c>
      <c r="CY78" s="125" t="s">
        <v>88</v>
      </c>
      <c r="CZ78" s="170" t="s">
        <v>89</v>
      </c>
      <c r="DB78" s="169"/>
      <c r="DC78" s="125" t="s">
        <v>88</v>
      </c>
      <c r="DD78" s="125" t="s">
        <v>89</v>
      </c>
      <c r="DE78" s="125" t="s">
        <v>88</v>
      </c>
      <c r="DF78" s="170" t="s">
        <v>89</v>
      </c>
      <c r="DH78" s="169"/>
      <c r="DI78" s="125" t="s">
        <v>88</v>
      </c>
      <c r="DJ78" s="125" t="s">
        <v>89</v>
      </c>
      <c r="DK78" s="125" t="s">
        <v>88</v>
      </c>
      <c r="DL78" s="170" t="s">
        <v>89</v>
      </c>
      <c r="DN78" s="169"/>
      <c r="DO78" s="125" t="s">
        <v>88</v>
      </c>
      <c r="DP78" s="125" t="s">
        <v>89</v>
      </c>
      <c r="DQ78" s="125" t="s">
        <v>88</v>
      </c>
      <c r="DR78" s="170" t="s">
        <v>89</v>
      </c>
      <c r="DT78" s="169"/>
      <c r="DU78" s="125" t="s">
        <v>88</v>
      </c>
      <c r="DV78" s="125" t="s">
        <v>89</v>
      </c>
      <c r="DW78" s="125" t="s">
        <v>88</v>
      </c>
      <c r="DX78" s="170" t="s">
        <v>89</v>
      </c>
      <c r="DZ78" s="169"/>
      <c r="EA78" s="125" t="s">
        <v>88</v>
      </c>
      <c r="EB78" s="125" t="s">
        <v>89</v>
      </c>
      <c r="EC78" s="125" t="s">
        <v>88</v>
      </c>
      <c r="ED78" s="170" t="s">
        <v>89</v>
      </c>
    </row>
    <row r="79" spans="2:134" ht="20.25" customHeight="1" thickBot="1" x14ac:dyDescent="0.4">
      <c r="B79" s="226" t="s">
        <v>52</v>
      </c>
      <c r="C79" s="167" t="s">
        <v>56</v>
      </c>
      <c r="D79" s="171" t="s">
        <v>56</v>
      </c>
      <c r="E79" s="131">
        <v>84.723546417988629</v>
      </c>
      <c r="F79" s="131">
        <v>103.82</v>
      </c>
      <c r="G79" s="131">
        <v>264.68819310639628</v>
      </c>
      <c r="H79" s="172">
        <v>328.6</v>
      </c>
      <c r="I79" s="242"/>
      <c r="J79" s="171" t="s">
        <v>56</v>
      </c>
      <c r="K79" s="131">
        <v>84.723546417988629</v>
      </c>
      <c r="L79" s="131">
        <v>103.82</v>
      </c>
      <c r="M79" s="131">
        <v>264.68819310639628</v>
      </c>
      <c r="N79" s="172">
        <v>328.6</v>
      </c>
      <c r="P79" s="171" t="s">
        <v>56</v>
      </c>
      <c r="Q79" s="131">
        <v>84.723546417988629</v>
      </c>
      <c r="R79" s="131">
        <v>103.82</v>
      </c>
      <c r="S79" s="131">
        <v>264.68819310639628</v>
      </c>
      <c r="T79" s="172">
        <v>328.6</v>
      </c>
      <c r="V79" s="171" t="s">
        <v>56</v>
      </c>
      <c r="W79" s="131">
        <v>84.723546417988629</v>
      </c>
      <c r="X79" s="131">
        <v>103.82</v>
      </c>
      <c r="Y79" s="131">
        <v>264.68819310639628</v>
      </c>
      <c r="Z79" s="172">
        <v>328.6</v>
      </c>
      <c r="AB79" s="171" t="s">
        <v>56</v>
      </c>
      <c r="AC79" s="131">
        <v>84.723546417988629</v>
      </c>
      <c r="AD79" s="131">
        <v>103.82</v>
      </c>
      <c r="AE79" s="131">
        <v>264.68819310639628</v>
      </c>
      <c r="AF79" s="172">
        <v>328.6</v>
      </c>
      <c r="AH79" s="171" t="s">
        <v>56</v>
      </c>
      <c r="AI79" s="131">
        <v>84.723546417988629</v>
      </c>
      <c r="AJ79" s="131">
        <v>103.82</v>
      </c>
      <c r="AK79" s="131">
        <v>264.68819310639628</v>
      </c>
      <c r="AL79" s="172">
        <v>328.6</v>
      </c>
      <c r="AN79" s="171" t="s">
        <v>56</v>
      </c>
      <c r="AO79" s="131">
        <v>84.723546417988629</v>
      </c>
      <c r="AP79" s="131">
        <v>103.82</v>
      </c>
      <c r="AQ79" s="131">
        <v>264.68819310639628</v>
      </c>
      <c r="AR79" s="172">
        <v>328.6</v>
      </c>
      <c r="AT79" s="171" t="s">
        <v>56</v>
      </c>
      <c r="AU79" s="131">
        <v>84.723546417988629</v>
      </c>
      <c r="AV79" s="131">
        <v>103.82</v>
      </c>
      <c r="AW79" s="131">
        <v>264.68819310639628</v>
      </c>
      <c r="AX79" s="172">
        <v>328.6</v>
      </c>
      <c r="AZ79" s="171" t="s">
        <v>56</v>
      </c>
      <c r="BA79" s="131">
        <v>84.723546417988629</v>
      </c>
      <c r="BB79" s="131">
        <v>103.82</v>
      </c>
      <c r="BC79" s="131">
        <v>264.68819310639628</v>
      </c>
      <c r="BD79" s="172">
        <v>328.6</v>
      </c>
      <c r="BF79" s="171" t="s">
        <v>56</v>
      </c>
      <c r="BG79" s="131">
        <v>84.723546417988629</v>
      </c>
      <c r="BH79" s="131">
        <v>103.82</v>
      </c>
      <c r="BI79" s="131">
        <v>264.68819310639628</v>
      </c>
      <c r="BJ79" s="172">
        <v>328.6</v>
      </c>
      <c r="BL79" s="171" t="s">
        <v>56</v>
      </c>
      <c r="BM79" s="131">
        <v>75.139999999999986</v>
      </c>
      <c r="BN79" s="131">
        <v>92.46</v>
      </c>
      <c r="BO79" s="131">
        <v>249.73999999999998</v>
      </c>
      <c r="BP79" s="172">
        <v>308.35000000000002</v>
      </c>
      <c r="BR79" s="171" t="s">
        <v>56</v>
      </c>
      <c r="BS79" s="131">
        <v>75.139999999999986</v>
      </c>
      <c r="BT79" s="131">
        <v>92.46</v>
      </c>
      <c r="BU79" s="131">
        <v>249.73999999999998</v>
      </c>
      <c r="BV79" s="172">
        <v>308.35000000000002</v>
      </c>
      <c r="BX79" s="171" t="s">
        <v>56</v>
      </c>
      <c r="BY79" s="131">
        <v>75.139999999999986</v>
      </c>
      <c r="BZ79" s="131">
        <v>92.46</v>
      </c>
      <c r="CA79" s="131">
        <v>249.73999999999998</v>
      </c>
      <c r="CB79" s="172">
        <v>308.35000000000002</v>
      </c>
      <c r="CD79" s="171" t="s">
        <v>56</v>
      </c>
      <c r="CE79" s="131">
        <v>75.139999999999986</v>
      </c>
      <c r="CF79" s="131">
        <v>92.46</v>
      </c>
      <c r="CG79" s="131">
        <v>249.73999999999998</v>
      </c>
      <c r="CH79" s="172">
        <v>308.35000000000002</v>
      </c>
      <c r="CJ79" s="171" t="s">
        <v>56</v>
      </c>
      <c r="CK79" s="131">
        <v>75.139999999999986</v>
      </c>
      <c r="CL79" s="131">
        <v>92.46</v>
      </c>
      <c r="CM79" s="131">
        <v>249.73999999999998</v>
      </c>
      <c r="CN79" s="172">
        <v>308.35000000000002</v>
      </c>
      <c r="CP79" s="171" t="s">
        <v>56</v>
      </c>
      <c r="CQ79" s="131">
        <v>75.139999999999986</v>
      </c>
      <c r="CR79" s="131">
        <v>92.46</v>
      </c>
      <c r="CS79" s="131">
        <v>249.73999999999998</v>
      </c>
      <c r="CT79" s="172">
        <v>308.35000000000002</v>
      </c>
      <c r="CV79" s="171" t="s">
        <v>56</v>
      </c>
      <c r="CW79" s="131">
        <v>75.139999999999986</v>
      </c>
      <c r="CX79" s="131">
        <v>92.46</v>
      </c>
      <c r="CY79" s="131">
        <v>249.73999999999998</v>
      </c>
      <c r="CZ79" s="172">
        <v>308.35000000000002</v>
      </c>
      <c r="DB79" s="171" t="s">
        <v>56</v>
      </c>
      <c r="DC79" s="131">
        <v>75.139999999999986</v>
      </c>
      <c r="DD79" s="131">
        <v>92.46</v>
      </c>
      <c r="DE79" s="131">
        <v>249.73999999999998</v>
      </c>
      <c r="DF79" s="172">
        <v>308.35000000000002</v>
      </c>
      <c r="DH79" s="171" t="s">
        <v>56</v>
      </c>
      <c r="DI79" s="131">
        <v>75.139999999999986</v>
      </c>
      <c r="DJ79" s="131">
        <v>92.46</v>
      </c>
      <c r="DK79" s="131">
        <v>249.73999999999998</v>
      </c>
      <c r="DL79" s="172">
        <v>308.35000000000002</v>
      </c>
      <c r="DN79" s="171" t="s">
        <v>56</v>
      </c>
      <c r="DO79" s="131">
        <v>75.139999999999986</v>
      </c>
      <c r="DP79" s="131">
        <v>92.46</v>
      </c>
      <c r="DQ79" s="131">
        <v>249.73999999999998</v>
      </c>
      <c r="DR79" s="172">
        <v>308.35000000000002</v>
      </c>
      <c r="DT79" s="171" t="s">
        <v>56</v>
      </c>
      <c r="DU79" s="131">
        <v>75.139999999999986</v>
      </c>
      <c r="DV79" s="131">
        <v>92.46</v>
      </c>
      <c r="DW79" s="131">
        <v>249.73999999999998</v>
      </c>
      <c r="DX79" s="172">
        <v>308.35000000000002</v>
      </c>
      <c r="DZ79" s="171" t="s">
        <v>56</v>
      </c>
      <c r="EA79" s="131">
        <v>75.139999999999986</v>
      </c>
      <c r="EB79" s="131">
        <v>92.46</v>
      </c>
      <c r="EC79" s="131">
        <v>249.73999999999998</v>
      </c>
      <c r="ED79" s="172">
        <v>308.35000000000002</v>
      </c>
    </row>
    <row r="80" spans="2:134" ht="20.25" customHeight="1" thickBot="1" x14ac:dyDescent="0.4">
      <c r="B80" s="226"/>
      <c r="C80" s="168" t="s">
        <v>41</v>
      </c>
      <c r="D80" s="173" t="s">
        <v>90</v>
      </c>
      <c r="E80" s="133">
        <v>0.15864</v>
      </c>
      <c r="F80" s="133">
        <v>0.21096000000000001</v>
      </c>
      <c r="G80" s="133">
        <v>8.6900000000000005E-2</v>
      </c>
      <c r="H80" s="174">
        <v>0.12486999999999999</v>
      </c>
      <c r="I80" s="242"/>
      <c r="J80" s="173" t="s">
        <v>90</v>
      </c>
      <c r="K80" s="133">
        <v>0.15634999999999999</v>
      </c>
      <c r="L80" s="133">
        <v>0.20821000000000001</v>
      </c>
      <c r="M80" s="133">
        <v>8.4459999999999993E-2</v>
      </c>
      <c r="N80" s="174">
        <v>0.12194000000000001</v>
      </c>
      <c r="P80" s="173" t="s">
        <v>90</v>
      </c>
      <c r="Q80" s="133">
        <v>0.15414</v>
      </c>
      <c r="R80" s="133">
        <v>0.20555999999999999</v>
      </c>
      <c r="S80" s="133">
        <v>8.2250000000000004E-2</v>
      </c>
      <c r="T80" s="174">
        <v>0.11928999999999999</v>
      </c>
      <c r="V80" s="173" t="s">
        <v>90</v>
      </c>
      <c r="W80" s="133">
        <v>0.15387999999999999</v>
      </c>
      <c r="X80" s="133">
        <v>0.20524999999999999</v>
      </c>
      <c r="Y80" s="133">
        <v>8.1989999999999993E-2</v>
      </c>
      <c r="Z80" s="174">
        <v>0.11897000000000001</v>
      </c>
      <c r="AB80" s="173" t="s">
        <v>90</v>
      </c>
      <c r="AC80" s="133">
        <v>0.14960000000000001</v>
      </c>
      <c r="AD80" s="133">
        <v>0.19916</v>
      </c>
      <c r="AE80" s="133">
        <v>7.7700000000000005E-2</v>
      </c>
      <c r="AF80" s="174">
        <v>0.11289</v>
      </c>
      <c r="AH80" s="173" t="s">
        <v>90</v>
      </c>
      <c r="AI80" s="133">
        <v>0.14706</v>
      </c>
      <c r="AJ80" s="133">
        <v>0.19611999999999999</v>
      </c>
      <c r="AK80" s="133">
        <v>7.5170000000000001E-2</v>
      </c>
      <c r="AL80" s="174">
        <v>0.10983999999999999</v>
      </c>
      <c r="AN80" s="173" t="s">
        <v>90</v>
      </c>
      <c r="AO80" s="133">
        <v>0.14813999999999999</v>
      </c>
      <c r="AP80" s="133">
        <v>0.19741</v>
      </c>
      <c r="AQ80" s="133">
        <v>7.6249999999999998E-2</v>
      </c>
      <c r="AR80" s="174">
        <v>0.11114</v>
      </c>
      <c r="AT80" s="173" t="s">
        <v>90</v>
      </c>
      <c r="AU80" s="133">
        <v>0.14230999999999999</v>
      </c>
      <c r="AV80" s="133">
        <v>0.19042000000000001</v>
      </c>
      <c r="AW80" s="133">
        <v>7.0419999999999996E-2</v>
      </c>
      <c r="AX80" s="174">
        <v>0.10415000000000001</v>
      </c>
      <c r="AZ80" s="173" t="s">
        <v>90</v>
      </c>
      <c r="BA80" s="133">
        <v>0.14341999999999999</v>
      </c>
      <c r="BB80" s="133">
        <v>0.19175</v>
      </c>
      <c r="BC80" s="133">
        <v>7.1529999999999996E-2</v>
      </c>
      <c r="BD80" s="174">
        <v>0.10546999999999999</v>
      </c>
      <c r="BF80" s="173" t="s">
        <v>90</v>
      </c>
      <c r="BG80" s="133">
        <v>0.14147000000000001</v>
      </c>
      <c r="BH80" s="133">
        <v>0.18940000000000001</v>
      </c>
      <c r="BI80" s="133">
        <v>6.9570000000000007E-2</v>
      </c>
      <c r="BJ80" s="174">
        <v>0.10313</v>
      </c>
      <c r="BL80" s="173" t="s">
        <v>90</v>
      </c>
      <c r="BM80" s="133">
        <v>0.14044000000000001</v>
      </c>
      <c r="BN80" s="133">
        <v>0.18817</v>
      </c>
      <c r="BO80" s="133">
        <v>6.2990000000000004E-2</v>
      </c>
      <c r="BP80" s="174">
        <v>9.5240000000000005E-2</v>
      </c>
      <c r="BR80" s="173" t="s">
        <v>90</v>
      </c>
      <c r="BS80" s="133">
        <v>0.13877999999999999</v>
      </c>
      <c r="BT80" s="133">
        <v>0.18618000000000001</v>
      </c>
      <c r="BU80" s="133">
        <v>6.1330000000000003E-2</v>
      </c>
      <c r="BV80" s="174">
        <v>9.3240000000000003E-2</v>
      </c>
      <c r="BX80" s="173" t="s">
        <v>90</v>
      </c>
      <c r="BY80" s="133">
        <v>0.13755000000000001</v>
      </c>
      <c r="BZ80" s="133">
        <v>0.1847</v>
      </c>
      <c r="CA80" s="133">
        <v>6.0100000000000001E-2</v>
      </c>
      <c r="CB80" s="174">
        <v>9.1759999999999994E-2</v>
      </c>
      <c r="CD80" s="173" t="s">
        <v>90</v>
      </c>
      <c r="CE80" s="133">
        <v>0.14374999999999999</v>
      </c>
      <c r="CF80" s="133">
        <v>0.19214000000000001</v>
      </c>
      <c r="CG80" s="133">
        <v>6.5540000000000001E-2</v>
      </c>
      <c r="CH80" s="174">
        <v>9.8290000000000002E-2</v>
      </c>
      <c r="CJ80" s="173" t="s">
        <v>90</v>
      </c>
      <c r="CK80" s="133">
        <v>0.14840999999999999</v>
      </c>
      <c r="CL80" s="133">
        <v>0.19774</v>
      </c>
      <c r="CM80" s="133">
        <v>7.0209999999999995E-2</v>
      </c>
      <c r="CN80" s="174">
        <v>0.10389</v>
      </c>
      <c r="CP80" s="173" t="s">
        <v>90</v>
      </c>
      <c r="CQ80" s="133">
        <v>0.15756999999999999</v>
      </c>
      <c r="CR80" s="133">
        <v>0.20873</v>
      </c>
      <c r="CS80" s="133">
        <v>7.9369999999999996E-2</v>
      </c>
      <c r="CT80" s="174">
        <v>0.11488</v>
      </c>
      <c r="CV80" s="173" t="s">
        <v>90</v>
      </c>
      <c r="CW80" s="133">
        <v>0.16103999999999999</v>
      </c>
      <c r="CX80" s="133">
        <v>0.20329</v>
      </c>
      <c r="CY80" s="133">
        <v>8.2830000000000001E-2</v>
      </c>
      <c r="CZ80" s="174">
        <v>0.10944</v>
      </c>
      <c r="DB80" s="173" t="s">
        <v>90</v>
      </c>
      <c r="DC80" s="133">
        <v>0.15584999999999999</v>
      </c>
      <c r="DD80" s="133">
        <v>0.19707</v>
      </c>
      <c r="DE80" s="133">
        <v>7.7649999999999997E-2</v>
      </c>
      <c r="DF80" s="174">
        <v>0.10322000000000001</v>
      </c>
      <c r="DH80" s="173" t="s">
        <v>90</v>
      </c>
      <c r="DI80" s="133">
        <v>0.15201999999999999</v>
      </c>
      <c r="DJ80" s="133">
        <v>0.19247</v>
      </c>
      <c r="DK80" s="133">
        <v>7.3810000000000001E-2</v>
      </c>
      <c r="DL80" s="174">
        <v>9.8619999999999999E-2</v>
      </c>
      <c r="DN80" s="173" t="s">
        <v>90</v>
      </c>
      <c r="DO80" s="133">
        <v>0.14280999999999999</v>
      </c>
      <c r="DP80" s="133">
        <v>0.18140999999999999</v>
      </c>
      <c r="DQ80" s="133">
        <v>6.4600000000000005E-2</v>
      </c>
      <c r="DR80" s="174">
        <v>8.7559999999999999E-2</v>
      </c>
      <c r="DT80" s="173" t="s">
        <v>90</v>
      </c>
      <c r="DU80" s="133">
        <v>0.14438000000000001</v>
      </c>
      <c r="DV80" s="133">
        <v>0.18329000000000001</v>
      </c>
      <c r="DW80" s="133">
        <v>6.6170000000000007E-2</v>
      </c>
      <c r="DX80" s="174">
        <v>8.9440000000000006E-2</v>
      </c>
      <c r="DZ80" s="173" t="s">
        <v>90</v>
      </c>
      <c r="EA80" s="133">
        <v>0.14260999999999999</v>
      </c>
      <c r="EB80" s="133">
        <v>0.18118000000000001</v>
      </c>
      <c r="EC80" s="133">
        <v>6.4399999999999999E-2</v>
      </c>
      <c r="ED80" s="174">
        <v>8.7330000000000005E-2</v>
      </c>
    </row>
    <row r="81" spans="2:134" ht="20.25" customHeight="1" thickBot="1" x14ac:dyDescent="0.4">
      <c r="B81" s="139"/>
      <c r="D81" s="175"/>
      <c r="E81" s="242"/>
      <c r="F81" s="242"/>
      <c r="G81" s="242"/>
      <c r="H81" s="176"/>
      <c r="J81" s="175"/>
      <c r="N81" s="176"/>
      <c r="P81" s="175"/>
      <c r="T81" s="176"/>
      <c r="V81" s="175"/>
      <c r="Z81" s="176"/>
      <c r="AB81" s="175"/>
      <c r="AF81" s="176"/>
      <c r="AH81" s="175"/>
      <c r="AL81" s="176"/>
      <c r="AN81" s="175"/>
      <c r="AR81" s="176"/>
      <c r="AT81" s="175"/>
      <c r="AX81" s="176"/>
      <c r="AZ81" s="175"/>
      <c r="BD81" s="176"/>
      <c r="BF81" s="175"/>
      <c r="BJ81" s="176"/>
      <c r="BL81" s="175"/>
      <c r="BP81" s="176"/>
      <c r="BR81" s="175"/>
      <c r="BV81" s="176"/>
      <c r="BX81" s="175"/>
      <c r="CB81" s="176"/>
      <c r="CD81" s="175"/>
      <c r="CH81" s="176"/>
      <c r="CJ81" s="175"/>
      <c r="CN81" s="176"/>
      <c r="CP81" s="175"/>
      <c r="CT81" s="176"/>
      <c r="CV81" s="175"/>
      <c r="CZ81" s="176"/>
      <c r="DB81" s="175"/>
      <c r="DF81" s="176"/>
      <c r="DH81" s="175"/>
      <c r="DL81" s="176"/>
      <c r="DN81" s="175"/>
      <c r="DR81" s="176"/>
      <c r="DT81" s="175"/>
      <c r="DX81" s="176"/>
      <c r="DZ81" s="175"/>
      <c r="ED81" s="176"/>
    </row>
    <row r="82" spans="2:134" ht="20.25" customHeight="1" thickBot="1" x14ac:dyDescent="0.4">
      <c r="B82" s="139"/>
      <c r="D82" s="177"/>
      <c r="E82" s="227" t="s">
        <v>20</v>
      </c>
      <c r="F82" s="227"/>
      <c r="G82" s="227" t="s">
        <v>17</v>
      </c>
      <c r="H82" s="231"/>
      <c r="J82" s="177"/>
      <c r="K82" s="227" t="s">
        <v>20</v>
      </c>
      <c r="L82" s="227"/>
      <c r="M82" s="227" t="s">
        <v>17</v>
      </c>
      <c r="N82" s="231"/>
      <c r="P82" s="177"/>
      <c r="Q82" s="227" t="s">
        <v>20</v>
      </c>
      <c r="R82" s="227"/>
      <c r="S82" s="227" t="s">
        <v>17</v>
      </c>
      <c r="T82" s="231"/>
      <c r="V82" s="177"/>
      <c r="W82" s="227" t="s">
        <v>20</v>
      </c>
      <c r="X82" s="227"/>
      <c r="Y82" s="227" t="s">
        <v>17</v>
      </c>
      <c r="Z82" s="231"/>
      <c r="AB82" s="177"/>
      <c r="AC82" s="227" t="s">
        <v>20</v>
      </c>
      <c r="AD82" s="227"/>
      <c r="AE82" s="227" t="s">
        <v>17</v>
      </c>
      <c r="AF82" s="231"/>
      <c r="AH82" s="177"/>
      <c r="AI82" s="227" t="s">
        <v>20</v>
      </c>
      <c r="AJ82" s="227"/>
      <c r="AK82" s="227" t="s">
        <v>17</v>
      </c>
      <c r="AL82" s="231"/>
      <c r="AN82" s="177"/>
      <c r="AO82" s="227" t="s">
        <v>20</v>
      </c>
      <c r="AP82" s="227"/>
      <c r="AQ82" s="227" t="s">
        <v>17</v>
      </c>
      <c r="AR82" s="231"/>
      <c r="AT82" s="177"/>
      <c r="AU82" s="227" t="s">
        <v>20</v>
      </c>
      <c r="AV82" s="227"/>
      <c r="AW82" s="227" t="s">
        <v>17</v>
      </c>
      <c r="AX82" s="231"/>
      <c r="AZ82" s="177"/>
      <c r="BA82" s="227" t="s">
        <v>20</v>
      </c>
      <c r="BB82" s="227"/>
      <c r="BC82" s="227" t="s">
        <v>17</v>
      </c>
      <c r="BD82" s="231"/>
      <c r="BF82" s="177"/>
      <c r="BG82" s="227" t="s">
        <v>20</v>
      </c>
      <c r="BH82" s="227"/>
      <c r="BI82" s="227" t="s">
        <v>17</v>
      </c>
      <c r="BJ82" s="231"/>
      <c r="BL82" s="177"/>
      <c r="BM82" s="227" t="s">
        <v>20</v>
      </c>
      <c r="BN82" s="227"/>
      <c r="BO82" s="227" t="s">
        <v>17</v>
      </c>
      <c r="BP82" s="231"/>
      <c r="BR82" s="177"/>
      <c r="BS82" s="227" t="s">
        <v>20</v>
      </c>
      <c r="BT82" s="227"/>
      <c r="BU82" s="227" t="s">
        <v>17</v>
      </c>
      <c r="BV82" s="231"/>
      <c r="BX82" s="177"/>
      <c r="BY82" s="227" t="s">
        <v>20</v>
      </c>
      <c r="BZ82" s="227"/>
      <c r="CA82" s="227" t="s">
        <v>17</v>
      </c>
      <c r="CB82" s="231"/>
      <c r="CD82" s="177"/>
      <c r="CE82" s="227" t="s">
        <v>20</v>
      </c>
      <c r="CF82" s="227"/>
      <c r="CG82" s="227" t="s">
        <v>17</v>
      </c>
      <c r="CH82" s="231"/>
      <c r="CJ82" s="177"/>
      <c r="CK82" s="227" t="s">
        <v>20</v>
      </c>
      <c r="CL82" s="227"/>
      <c r="CM82" s="227" t="s">
        <v>17</v>
      </c>
      <c r="CN82" s="231"/>
      <c r="CP82" s="177"/>
      <c r="CQ82" s="227" t="s">
        <v>20</v>
      </c>
      <c r="CR82" s="227"/>
      <c r="CS82" s="227" t="s">
        <v>17</v>
      </c>
      <c r="CT82" s="231"/>
      <c r="CV82" s="177"/>
      <c r="CW82" s="227" t="s">
        <v>20</v>
      </c>
      <c r="CX82" s="227"/>
      <c r="CY82" s="227" t="s">
        <v>17</v>
      </c>
      <c r="CZ82" s="231"/>
      <c r="DB82" s="177"/>
      <c r="DC82" s="227" t="s">
        <v>20</v>
      </c>
      <c r="DD82" s="227"/>
      <c r="DE82" s="227" t="s">
        <v>17</v>
      </c>
      <c r="DF82" s="231"/>
      <c r="DH82" s="177"/>
      <c r="DI82" s="227" t="s">
        <v>20</v>
      </c>
      <c r="DJ82" s="227"/>
      <c r="DK82" s="227" t="s">
        <v>17</v>
      </c>
      <c r="DL82" s="231"/>
      <c r="DN82" s="177"/>
      <c r="DO82" s="227" t="s">
        <v>20</v>
      </c>
      <c r="DP82" s="227"/>
      <c r="DQ82" s="227" t="s">
        <v>17</v>
      </c>
      <c r="DR82" s="231"/>
      <c r="DT82" s="177"/>
      <c r="DU82" s="227" t="s">
        <v>20</v>
      </c>
      <c r="DV82" s="227"/>
      <c r="DW82" s="227" t="s">
        <v>17</v>
      </c>
      <c r="DX82" s="231"/>
      <c r="DZ82" s="177"/>
      <c r="EA82" s="227" t="s">
        <v>20</v>
      </c>
      <c r="EB82" s="227"/>
      <c r="EC82" s="227" t="s">
        <v>17</v>
      </c>
      <c r="ED82" s="231"/>
    </row>
    <row r="83" spans="2:134" ht="20.25" customHeight="1" thickBot="1" x14ac:dyDescent="0.4">
      <c r="B83" s="139"/>
      <c r="D83" s="169"/>
      <c r="E83" s="125" t="s">
        <v>88</v>
      </c>
      <c r="F83" s="125" t="s">
        <v>89</v>
      </c>
      <c r="G83" s="125" t="s">
        <v>88</v>
      </c>
      <c r="H83" s="170" t="s">
        <v>89</v>
      </c>
      <c r="J83" s="169"/>
      <c r="K83" s="125" t="s">
        <v>88</v>
      </c>
      <c r="L83" s="125" t="s">
        <v>89</v>
      </c>
      <c r="M83" s="125" t="s">
        <v>88</v>
      </c>
      <c r="N83" s="170" t="s">
        <v>89</v>
      </c>
      <c r="P83" s="169"/>
      <c r="Q83" s="125" t="s">
        <v>88</v>
      </c>
      <c r="R83" s="125" t="s">
        <v>89</v>
      </c>
      <c r="S83" s="125" t="s">
        <v>88</v>
      </c>
      <c r="T83" s="170" t="s">
        <v>89</v>
      </c>
      <c r="V83" s="169"/>
      <c r="W83" s="125" t="s">
        <v>88</v>
      </c>
      <c r="X83" s="125" t="s">
        <v>89</v>
      </c>
      <c r="Y83" s="125" t="s">
        <v>88</v>
      </c>
      <c r="Z83" s="170" t="s">
        <v>89</v>
      </c>
      <c r="AB83" s="169"/>
      <c r="AC83" s="125" t="s">
        <v>88</v>
      </c>
      <c r="AD83" s="125" t="s">
        <v>89</v>
      </c>
      <c r="AE83" s="125" t="s">
        <v>88</v>
      </c>
      <c r="AF83" s="170" t="s">
        <v>89</v>
      </c>
      <c r="AH83" s="169"/>
      <c r="AI83" s="125" t="s">
        <v>88</v>
      </c>
      <c r="AJ83" s="125" t="s">
        <v>89</v>
      </c>
      <c r="AK83" s="125" t="s">
        <v>88</v>
      </c>
      <c r="AL83" s="170" t="s">
        <v>89</v>
      </c>
      <c r="AN83" s="169"/>
      <c r="AO83" s="125" t="s">
        <v>88</v>
      </c>
      <c r="AP83" s="125" t="s">
        <v>89</v>
      </c>
      <c r="AQ83" s="125" t="s">
        <v>88</v>
      </c>
      <c r="AR83" s="170" t="s">
        <v>89</v>
      </c>
      <c r="AT83" s="169"/>
      <c r="AU83" s="125" t="s">
        <v>88</v>
      </c>
      <c r="AV83" s="125" t="s">
        <v>89</v>
      </c>
      <c r="AW83" s="125" t="s">
        <v>88</v>
      </c>
      <c r="AX83" s="170" t="s">
        <v>89</v>
      </c>
      <c r="AZ83" s="169"/>
      <c r="BA83" s="125" t="s">
        <v>88</v>
      </c>
      <c r="BB83" s="125" t="s">
        <v>89</v>
      </c>
      <c r="BC83" s="125" t="s">
        <v>88</v>
      </c>
      <c r="BD83" s="170" t="s">
        <v>89</v>
      </c>
      <c r="BF83" s="169"/>
      <c r="BG83" s="125" t="s">
        <v>88</v>
      </c>
      <c r="BH83" s="125" t="s">
        <v>89</v>
      </c>
      <c r="BI83" s="125" t="s">
        <v>88</v>
      </c>
      <c r="BJ83" s="170" t="s">
        <v>89</v>
      </c>
      <c r="BL83" s="169"/>
      <c r="BM83" s="125" t="s">
        <v>88</v>
      </c>
      <c r="BN83" s="125" t="s">
        <v>89</v>
      </c>
      <c r="BO83" s="125" t="s">
        <v>88</v>
      </c>
      <c r="BP83" s="170" t="s">
        <v>89</v>
      </c>
      <c r="BR83" s="169"/>
      <c r="BS83" s="125" t="s">
        <v>88</v>
      </c>
      <c r="BT83" s="125" t="s">
        <v>89</v>
      </c>
      <c r="BU83" s="125" t="s">
        <v>88</v>
      </c>
      <c r="BV83" s="170" t="s">
        <v>89</v>
      </c>
      <c r="BX83" s="169"/>
      <c r="BY83" s="125" t="s">
        <v>88</v>
      </c>
      <c r="BZ83" s="125" t="s">
        <v>89</v>
      </c>
      <c r="CA83" s="125" t="s">
        <v>88</v>
      </c>
      <c r="CB83" s="170" t="s">
        <v>89</v>
      </c>
      <c r="CD83" s="169"/>
      <c r="CE83" s="125" t="s">
        <v>88</v>
      </c>
      <c r="CF83" s="125" t="s">
        <v>89</v>
      </c>
      <c r="CG83" s="125" t="s">
        <v>88</v>
      </c>
      <c r="CH83" s="170" t="s">
        <v>89</v>
      </c>
      <c r="CJ83" s="169"/>
      <c r="CK83" s="125" t="s">
        <v>88</v>
      </c>
      <c r="CL83" s="125" t="s">
        <v>89</v>
      </c>
      <c r="CM83" s="125" t="s">
        <v>88</v>
      </c>
      <c r="CN83" s="170" t="s">
        <v>89</v>
      </c>
      <c r="CP83" s="169"/>
      <c r="CQ83" s="125" t="s">
        <v>88</v>
      </c>
      <c r="CR83" s="125" t="s">
        <v>89</v>
      </c>
      <c r="CS83" s="125" t="s">
        <v>88</v>
      </c>
      <c r="CT83" s="170" t="s">
        <v>89</v>
      </c>
      <c r="CV83" s="169"/>
      <c r="CW83" s="125" t="s">
        <v>88</v>
      </c>
      <c r="CX83" s="125" t="s">
        <v>89</v>
      </c>
      <c r="CY83" s="125" t="s">
        <v>88</v>
      </c>
      <c r="CZ83" s="170" t="s">
        <v>89</v>
      </c>
      <c r="DB83" s="169"/>
      <c r="DC83" s="125" t="s">
        <v>88</v>
      </c>
      <c r="DD83" s="125" t="s">
        <v>89</v>
      </c>
      <c r="DE83" s="125" t="s">
        <v>88</v>
      </c>
      <c r="DF83" s="170" t="s">
        <v>89</v>
      </c>
      <c r="DH83" s="169"/>
      <c r="DI83" s="125" t="s">
        <v>88</v>
      </c>
      <c r="DJ83" s="125" t="s">
        <v>89</v>
      </c>
      <c r="DK83" s="125" t="s">
        <v>88</v>
      </c>
      <c r="DL83" s="170" t="s">
        <v>89</v>
      </c>
      <c r="DN83" s="169"/>
      <c r="DO83" s="125" t="s">
        <v>88</v>
      </c>
      <c r="DP83" s="125" t="s">
        <v>89</v>
      </c>
      <c r="DQ83" s="125" t="s">
        <v>88</v>
      </c>
      <c r="DR83" s="170" t="s">
        <v>89</v>
      </c>
      <c r="DT83" s="169"/>
      <c r="DU83" s="125" t="s">
        <v>88</v>
      </c>
      <c r="DV83" s="125" t="s">
        <v>89</v>
      </c>
      <c r="DW83" s="125" t="s">
        <v>88</v>
      </c>
      <c r="DX83" s="170" t="s">
        <v>89</v>
      </c>
      <c r="DZ83" s="169"/>
      <c r="EA83" s="125" t="s">
        <v>88</v>
      </c>
      <c r="EB83" s="125" t="s">
        <v>89</v>
      </c>
      <c r="EC83" s="125" t="s">
        <v>88</v>
      </c>
      <c r="ED83" s="170" t="s">
        <v>89</v>
      </c>
    </row>
    <row r="84" spans="2:134" ht="20.25" customHeight="1" thickBot="1" x14ac:dyDescent="0.4">
      <c r="B84" s="226" t="s">
        <v>44</v>
      </c>
      <c r="C84" s="167" t="s">
        <v>56</v>
      </c>
      <c r="D84" s="171" t="s">
        <v>56</v>
      </c>
      <c r="E84" s="131">
        <v>108.2211767497422</v>
      </c>
      <c r="F84" s="131">
        <v>128.61000000000001</v>
      </c>
      <c r="G84" s="131">
        <v>331.8161551917043</v>
      </c>
      <c r="H84" s="172">
        <v>399.42</v>
      </c>
      <c r="I84" s="242"/>
      <c r="J84" s="171" t="s">
        <v>56</v>
      </c>
      <c r="K84" s="131">
        <v>108.2211767497422</v>
      </c>
      <c r="L84" s="131">
        <v>128.61000000000001</v>
      </c>
      <c r="M84" s="131">
        <v>331.8161551917043</v>
      </c>
      <c r="N84" s="172">
        <v>399.42</v>
      </c>
      <c r="P84" s="171" t="s">
        <v>56</v>
      </c>
      <c r="Q84" s="131">
        <v>108.2211767497422</v>
      </c>
      <c r="R84" s="131">
        <v>128.61000000000001</v>
      </c>
      <c r="S84" s="131">
        <v>331.8161551917043</v>
      </c>
      <c r="T84" s="172">
        <v>399.42</v>
      </c>
      <c r="V84" s="171" t="s">
        <v>56</v>
      </c>
      <c r="W84" s="131">
        <v>108.2211767497422</v>
      </c>
      <c r="X84" s="131">
        <v>128.61000000000001</v>
      </c>
      <c r="Y84" s="131">
        <v>331.8161551917043</v>
      </c>
      <c r="Z84" s="172">
        <v>399.42</v>
      </c>
      <c r="AB84" s="171" t="s">
        <v>56</v>
      </c>
      <c r="AC84" s="131">
        <v>108.2211767497422</v>
      </c>
      <c r="AD84" s="131">
        <v>128.61000000000001</v>
      </c>
      <c r="AE84" s="131">
        <v>331.8161551917043</v>
      </c>
      <c r="AF84" s="172">
        <v>399.42</v>
      </c>
      <c r="AH84" s="171" t="s">
        <v>56</v>
      </c>
      <c r="AI84" s="131">
        <v>108.2211767497422</v>
      </c>
      <c r="AJ84" s="131">
        <v>128.61000000000001</v>
      </c>
      <c r="AK84" s="131">
        <v>331.8161551917043</v>
      </c>
      <c r="AL84" s="172">
        <v>399.42</v>
      </c>
      <c r="AN84" s="171" t="s">
        <v>56</v>
      </c>
      <c r="AO84" s="131">
        <v>108.2211767497422</v>
      </c>
      <c r="AP84" s="131">
        <v>128.61000000000001</v>
      </c>
      <c r="AQ84" s="131">
        <v>331.8161551917043</v>
      </c>
      <c r="AR84" s="172">
        <v>399.42</v>
      </c>
      <c r="AT84" s="171" t="s">
        <v>56</v>
      </c>
      <c r="AU84" s="131">
        <v>108.2211767497422</v>
      </c>
      <c r="AV84" s="131">
        <v>128.61000000000001</v>
      </c>
      <c r="AW84" s="131">
        <v>331.8161551917043</v>
      </c>
      <c r="AX84" s="172">
        <v>399.42</v>
      </c>
      <c r="AZ84" s="171" t="s">
        <v>56</v>
      </c>
      <c r="BA84" s="131">
        <v>108.2211767497422</v>
      </c>
      <c r="BB84" s="131">
        <v>128.61000000000001</v>
      </c>
      <c r="BC84" s="131">
        <v>331.8161551917043</v>
      </c>
      <c r="BD84" s="172">
        <v>399.42</v>
      </c>
      <c r="BF84" s="171" t="s">
        <v>56</v>
      </c>
      <c r="BG84" s="131">
        <v>108.2211767497422</v>
      </c>
      <c r="BH84" s="131">
        <v>128.61000000000001</v>
      </c>
      <c r="BI84" s="131">
        <v>331.8161551917043</v>
      </c>
      <c r="BJ84" s="172">
        <v>399.42</v>
      </c>
      <c r="BL84" s="171" t="s">
        <v>56</v>
      </c>
      <c r="BM84" s="131">
        <v>98.639999999999986</v>
      </c>
      <c r="BN84" s="131">
        <v>117.25</v>
      </c>
      <c r="BO84" s="131">
        <v>330.24</v>
      </c>
      <c r="BP84" s="172">
        <v>393.27</v>
      </c>
      <c r="BR84" s="171" t="s">
        <v>56</v>
      </c>
      <c r="BS84" s="131">
        <v>98.639999999999986</v>
      </c>
      <c r="BT84" s="131">
        <v>117.25</v>
      </c>
      <c r="BU84" s="131">
        <v>330.24</v>
      </c>
      <c r="BV84" s="172">
        <v>393.27</v>
      </c>
      <c r="BX84" s="171" t="s">
        <v>56</v>
      </c>
      <c r="BY84" s="131">
        <v>98.639999999999986</v>
      </c>
      <c r="BZ84" s="131">
        <v>117.25</v>
      </c>
      <c r="CA84" s="131">
        <v>330.24</v>
      </c>
      <c r="CB84" s="172">
        <v>393.27</v>
      </c>
      <c r="CD84" s="171" t="s">
        <v>56</v>
      </c>
      <c r="CE84" s="131">
        <v>98.639999999999986</v>
      </c>
      <c r="CF84" s="131">
        <v>117.25</v>
      </c>
      <c r="CG84" s="131">
        <v>330.24</v>
      </c>
      <c r="CH84" s="172">
        <v>393.27</v>
      </c>
      <c r="CJ84" s="171" t="s">
        <v>56</v>
      </c>
      <c r="CK84" s="131">
        <v>98.639999999999986</v>
      </c>
      <c r="CL84" s="131">
        <v>117.25</v>
      </c>
      <c r="CM84" s="131">
        <v>330.24</v>
      </c>
      <c r="CN84" s="172">
        <v>393.27</v>
      </c>
      <c r="CP84" s="171" t="s">
        <v>56</v>
      </c>
      <c r="CQ84" s="131">
        <v>98.639999999999986</v>
      </c>
      <c r="CR84" s="131">
        <v>117.25</v>
      </c>
      <c r="CS84" s="131">
        <v>330.24</v>
      </c>
      <c r="CT84" s="172">
        <v>393.27</v>
      </c>
      <c r="CV84" s="171" t="s">
        <v>56</v>
      </c>
      <c r="CW84" s="131">
        <v>98.639999999999986</v>
      </c>
      <c r="CX84" s="131">
        <v>117.25</v>
      </c>
      <c r="CY84" s="131">
        <v>330.24</v>
      </c>
      <c r="CZ84" s="172">
        <v>393.27</v>
      </c>
      <c r="DB84" s="171" t="s">
        <v>56</v>
      </c>
      <c r="DC84" s="131">
        <v>98.639999999999986</v>
      </c>
      <c r="DD84" s="131">
        <v>117.25</v>
      </c>
      <c r="DE84" s="131">
        <v>330.24</v>
      </c>
      <c r="DF84" s="172">
        <v>393.27</v>
      </c>
      <c r="DH84" s="171" t="s">
        <v>56</v>
      </c>
      <c r="DI84" s="131">
        <v>98.639999999999986</v>
      </c>
      <c r="DJ84" s="131">
        <v>117.25</v>
      </c>
      <c r="DK84" s="131">
        <v>330.24</v>
      </c>
      <c r="DL84" s="172">
        <v>393.27</v>
      </c>
      <c r="DN84" s="171" t="s">
        <v>56</v>
      </c>
      <c r="DO84" s="131">
        <v>98.639999999999986</v>
      </c>
      <c r="DP84" s="131">
        <v>117.25</v>
      </c>
      <c r="DQ84" s="131">
        <v>330.24</v>
      </c>
      <c r="DR84" s="172">
        <v>393.27</v>
      </c>
      <c r="DT84" s="171" t="s">
        <v>56</v>
      </c>
      <c r="DU84" s="131">
        <v>98.639999999999986</v>
      </c>
      <c r="DV84" s="131">
        <v>117.25</v>
      </c>
      <c r="DW84" s="131">
        <v>330.24</v>
      </c>
      <c r="DX84" s="172">
        <v>393.27</v>
      </c>
      <c r="DZ84" s="171" t="s">
        <v>56</v>
      </c>
      <c r="EA84" s="131">
        <v>98.639999999999986</v>
      </c>
      <c r="EB84" s="131">
        <v>117.25</v>
      </c>
      <c r="EC84" s="131">
        <v>330.24</v>
      </c>
      <c r="ED84" s="172">
        <v>393.27</v>
      </c>
    </row>
    <row r="85" spans="2:134" ht="20.25" customHeight="1" thickBot="1" x14ac:dyDescent="0.4">
      <c r="B85" s="226"/>
      <c r="C85" s="168" t="s">
        <v>41</v>
      </c>
      <c r="D85" s="173" t="s">
        <v>90</v>
      </c>
      <c r="E85" s="133">
        <v>0.14505000000000001</v>
      </c>
      <c r="F85" s="133">
        <v>0.19466</v>
      </c>
      <c r="G85" s="133">
        <v>8.6849999999999997E-2</v>
      </c>
      <c r="H85" s="174">
        <v>0.12481</v>
      </c>
      <c r="I85" s="242"/>
      <c r="J85" s="173" t="s">
        <v>90</v>
      </c>
      <c r="K85" s="133">
        <v>0.14273</v>
      </c>
      <c r="L85" s="133">
        <v>0.19187000000000001</v>
      </c>
      <c r="M85" s="133">
        <v>8.4409999999999999E-2</v>
      </c>
      <c r="N85" s="174">
        <v>0.12188</v>
      </c>
      <c r="P85" s="173" t="s">
        <v>90</v>
      </c>
      <c r="Q85" s="133">
        <v>0.14052000000000001</v>
      </c>
      <c r="R85" s="133">
        <v>0.18922</v>
      </c>
      <c r="S85" s="133">
        <v>8.2199999999999995E-2</v>
      </c>
      <c r="T85" s="174">
        <v>0.11923</v>
      </c>
      <c r="V85" s="173" t="s">
        <v>90</v>
      </c>
      <c r="W85" s="133">
        <v>0.14026</v>
      </c>
      <c r="X85" s="133">
        <v>0.18890000000000001</v>
      </c>
      <c r="Y85" s="133">
        <v>8.1939999999999999E-2</v>
      </c>
      <c r="Z85" s="174">
        <v>0.11892</v>
      </c>
      <c r="AB85" s="173" t="s">
        <v>90</v>
      </c>
      <c r="AC85" s="133">
        <v>0.13597999999999999</v>
      </c>
      <c r="AD85" s="133">
        <v>0.18282000000000001</v>
      </c>
      <c r="AE85" s="133">
        <v>7.7649999999999997E-2</v>
      </c>
      <c r="AF85" s="174">
        <v>0.11283</v>
      </c>
      <c r="AH85" s="173" t="s">
        <v>90</v>
      </c>
      <c r="AI85" s="133">
        <v>0.13344</v>
      </c>
      <c r="AJ85" s="133">
        <v>0.17977000000000001</v>
      </c>
      <c r="AK85" s="133">
        <v>7.5120000000000006E-2</v>
      </c>
      <c r="AL85" s="174">
        <v>0.10979</v>
      </c>
      <c r="AN85" s="173" t="s">
        <v>90</v>
      </c>
      <c r="AO85" s="133">
        <v>0.13452</v>
      </c>
      <c r="AP85" s="133">
        <v>0.18107000000000001</v>
      </c>
      <c r="AQ85" s="133">
        <v>7.6200000000000004E-2</v>
      </c>
      <c r="AR85" s="174">
        <v>0.11108</v>
      </c>
      <c r="AT85" s="173" t="s">
        <v>90</v>
      </c>
      <c r="AU85" s="133">
        <v>0.12870000000000001</v>
      </c>
      <c r="AV85" s="133">
        <v>0.17408000000000001</v>
      </c>
      <c r="AW85" s="133">
        <v>7.0370000000000002E-2</v>
      </c>
      <c r="AX85" s="174">
        <v>0.10409</v>
      </c>
      <c r="AZ85" s="173" t="s">
        <v>90</v>
      </c>
      <c r="BA85" s="133">
        <v>0.1298</v>
      </c>
      <c r="BB85" s="133">
        <v>0.1754</v>
      </c>
      <c r="BC85" s="133">
        <v>7.1480000000000002E-2</v>
      </c>
      <c r="BD85" s="174">
        <v>0.10542</v>
      </c>
      <c r="BF85" s="173" t="s">
        <v>90</v>
      </c>
      <c r="BG85" s="133">
        <v>0.12784999999999999</v>
      </c>
      <c r="BH85" s="133">
        <v>0.17305999999999999</v>
      </c>
      <c r="BI85" s="133">
        <v>6.9519999999999998E-2</v>
      </c>
      <c r="BJ85" s="174">
        <v>0.10306999999999999</v>
      </c>
      <c r="BL85" s="173" t="s">
        <v>90</v>
      </c>
      <c r="BM85" s="133">
        <v>0.12438</v>
      </c>
      <c r="BN85" s="133">
        <v>0.16889999999999999</v>
      </c>
      <c r="BO85" s="133">
        <v>6.2489999999999997E-2</v>
      </c>
      <c r="BP85" s="174">
        <v>9.4640000000000002E-2</v>
      </c>
      <c r="BR85" s="173" t="s">
        <v>90</v>
      </c>
      <c r="BS85" s="133">
        <v>0.12271</v>
      </c>
      <c r="BT85" s="133">
        <v>0.16689999999999999</v>
      </c>
      <c r="BU85" s="133">
        <v>6.0830000000000002E-2</v>
      </c>
      <c r="BV85" s="174">
        <v>9.264E-2</v>
      </c>
      <c r="BX85" s="173" t="s">
        <v>90</v>
      </c>
      <c r="BY85" s="133">
        <v>0.12148</v>
      </c>
      <c r="BZ85" s="133">
        <v>0.16542000000000001</v>
      </c>
      <c r="CA85" s="133">
        <v>5.96E-2</v>
      </c>
      <c r="CB85" s="174">
        <v>9.1160000000000005E-2</v>
      </c>
      <c r="CD85" s="173" t="s">
        <v>90</v>
      </c>
      <c r="CE85" s="133">
        <v>0.12741</v>
      </c>
      <c r="CF85" s="133">
        <v>0.17252999999999999</v>
      </c>
      <c r="CG85" s="133">
        <v>6.4339999999999994E-2</v>
      </c>
      <c r="CH85" s="174">
        <v>9.6860000000000002E-2</v>
      </c>
      <c r="CJ85" s="173" t="s">
        <v>90</v>
      </c>
      <c r="CK85" s="133">
        <v>0.13206999999999999</v>
      </c>
      <c r="CL85" s="133">
        <v>0.17813000000000001</v>
      </c>
      <c r="CM85" s="133">
        <v>6.9010000000000002E-2</v>
      </c>
      <c r="CN85" s="174">
        <v>0.10245</v>
      </c>
      <c r="CP85" s="173" t="s">
        <v>90</v>
      </c>
      <c r="CQ85" s="133">
        <v>0.14122999999999999</v>
      </c>
      <c r="CR85" s="133">
        <v>0.18912000000000001</v>
      </c>
      <c r="CS85" s="133">
        <v>7.8170000000000003E-2</v>
      </c>
      <c r="CT85" s="174">
        <v>0.11344</v>
      </c>
      <c r="CV85" s="173" t="s">
        <v>90</v>
      </c>
      <c r="CW85" s="133">
        <v>0.14469000000000001</v>
      </c>
      <c r="CX85" s="133">
        <v>0.18368000000000001</v>
      </c>
      <c r="CY85" s="133">
        <v>8.1629999999999994E-2</v>
      </c>
      <c r="CZ85" s="174">
        <v>0.108</v>
      </c>
      <c r="DB85" s="173" t="s">
        <v>90</v>
      </c>
      <c r="DC85" s="133">
        <v>0.13951</v>
      </c>
      <c r="DD85" s="133">
        <v>0.17746000000000001</v>
      </c>
      <c r="DE85" s="133">
        <v>7.6450000000000004E-2</v>
      </c>
      <c r="DF85" s="174">
        <v>0.10178</v>
      </c>
      <c r="DH85" s="173" t="s">
        <v>90</v>
      </c>
      <c r="DI85" s="133">
        <v>0.13568</v>
      </c>
      <c r="DJ85" s="133">
        <v>0.17286000000000001</v>
      </c>
      <c r="DK85" s="133">
        <v>7.2620000000000004E-2</v>
      </c>
      <c r="DL85" s="174">
        <v>9.7180000000000002E-2</v>
      </c>
      <c r="DN85" s="173" t="s">
        <v>90</v>
      </c>
      <c r="DO85" s="133">
        <v>0.12645999999999999</v>
      </c>
      <c r="DP85" s="133">
        <v>0.1618</v>
      </c>
      <c r="DQ85" s="133">
        <v>6.3399999999999998E-2</v>
      </c>
      <c r="DR85" s="174">
        <v>8.6129999999999998E-2</v>
      </c>
      <c r="DT85" s="173" t="s">
        <v>90</v>
      </c>
      <c r="DU85" s="133">
        <v>0.12803</v>
      </c>
      <c r="DV85" s="133">
        <v>0.16367999999999999</v>
      </c>
      <c r="DW85" s="133">
        <v>6.497E-2</v>
      </c>
      <c r="DX85" s="174">
        <v>8.8010000000000005E-2</v>
      </c>
      <c r="DZ85" s="173" t="s">
        <v>90</v>
      </c>
      <c r="EA85" s="133">
        <v>0.12626999999999999</v>
      </c>
      <c r="EB85" s="133">
        <v>0.16156999999999999</v>
      </c>
      <c r="EC85" s="133">
        <v>6.3210000000000002E-2</v>
      </c>
      <c r="ED85" s="174">
        <v>8.5889999999999994E-2</v>
      </c>
    </row>
    <row r="86" spans="2:134" ht="20.25" customHeight="1" thickBot="1" x14ac:dyDescent="0.4">
      <c r="B86" s="139"/>
      <c r="D86" s="175"/>
      <c r="E86" s="242"/>
      <c r="F86" s="242"/>
      <c r="G86" s="242"/>
      <c r="H86" s="176"/>
      <c r="J86" s="175"/>
      <c r="N86" s="176"/>
      <c r="P86" s="175"/>
      <c r="T86" s="176"/>
      <c r="V86" s="175"/>
      <c r="Z86" s="176"/>
      <c r="AB86" s="175"/>
      <c r="AF86" s="176"/>
      <c r="AH86" s="175"/>
      <c r="AL86" s="176"/>
      <c r="AN86" s="175"/>
      <c r="AR86" s="176"/>
      <c r="AT86" s="175"/>
      <c r="AX86" s="176"/>
      <c r="AZ86" s="175"/>
      <c r="BD86" s="176"/>
      <c r="BF86" s="175"/>
      <c r="BJ86" s="176"/>
      <c r="BL86" s="175"/>
      <c r="BP86" s="176"/>
      <c r="BR86" s="175"/>
      <c r="BV86" s="176"/>
      <c r="BX86" s="175"/>
      <c r="CB86" s="176"/>
      <c r="CD86" s="175"/>
      <c r="CH86" s="176"/>
      <c r="CJ86" s="175"/>
      <c r="CN86" s="176"/>
      <c r="CP86" s="175"/>
      <c r="CT86" s="176"/>
      <c r="CV86" s="175"/>
      <c r="CZ86" s="176"/>
      <c r="DB86" s="175"/>
      <c r="DF86" s="176"/>
      <c r="DH86" s="175"/>
      <c r="DL86" s="176"/>
      <c r="DN86" s="175"/>
      <c r="DR86" s="176"/>
      <c r="DT86" s="175"/>
      <c r="DX86" s="176"/>
      <c r="DZ86" s="175"/>
      <c r="ED86" s="176"/>
    </row>
    <row r="87" spans="2:134" ht="20.25" customHeight="1" thickBot="1" x14ac:dyDescent="0.4">
      <c r="B87" s="139"/>
      <c r="D87" s="177"/>
      <c r="E87" s="227" t="s">
        <v>20</v>
      </c>
      <c r="F87" s="227"/>
      <c r="G87" s="227" t="s">
        <v>17</v>
      </c>
      <c r="H87" s="231"/>
      <c r="J87" s="177"/>
      <c r="K87" s="227" t="s">
        <v>20</v>
      </c>
      <c r="L87" s="227"/>
      <c r="M87" s="227" t="s">
        <v>17</v>
      </c>
      <c r="N87" s="231"/>
      <c r="P87" s="177"/>
      <c r="Q87" s="227" t="s">
        <v>20</v>
      </c>
      <c r="R87" s="227"/>
      <c r="S87" s="227" t="s">
        <v>17</v>
      </c>
      <c r="T87" s="231"/>
      <c r="V87" s="177"/>
      <c r="W87" s="227" t="s">
        <v>20</v>
      </c>
      <c r="X87" s="227"/>
      <c r="Y87" s="227" t="s">
        <v>17</v>
      </c>
      <c r="Z87" s="231"/>
      <c r="AB87" s="177"/>
      <c r="AC87" s="227" t="s">
        <v>20</v>
      </c>
      <c r="AD87" s="227"/>
      <c r="AE87" s="227" t="s">
        <v>17</v>
      </c>
      <c r="AF87" s="231"/>
      <c r="AH87" s="177"/>
      <c r="AI87" s="227" t="s">
        <v>20</v>
      </c>
      <c r="AJ87" s="227"/>
      <c r="AK87" s="227" t="s">
        <v>17</v>
      </c>
      <c r="AL87" s="231"/>
      <c r="AN87" s="177"/>
      <c r="AO87" s="227" t="s">
        <v>20</v>
      </c>
      <c r="AP87" s="227"/>
      <c r="AQ87" s="227" t="s">
        <v>17</v>
      </c>
      <c r="AR87" s="231"/>
      <c r="AT87" s="177"/>
      <c r="AU87" s="227" t="s">
        <v>20</v>
      </c>
      <c r="AV87" s="227"/>
      <c r="AW87" s="227" t="s">
        <v>17</v>
      </c>
      <c r="AX87" s="231"/>
      <c r="AZ87" s="177"/>
      <c r="BA87" s="227" t="s">
        <v>20</v>
      </c>
      <c r="BB87" s="227"/>
      <c r="BC87" s="227" t="s">
        <v>17</v>
      </c>
      <c r="BD87" s="231"/>
      <c r="BF87" s="177"/>
      <c r="BG87" s="227" t="s">
        <v>20</v>
      </c>
      <c r="BH87" s="227"/>
      <c r="BI87" s="227" t="s">
        <v>17</v>
      </c>
      <c r="BJ87" s="231"/>
      <c r="BL87" s="177"/>
      <c r="BM87" s="227" t="s">
        <v>20</v>
      </c>
      <c r="BN87" s="227"/>
      <c r="BO87" s="227" t="s">
        <v>17</v>
      </c>
      <c r="BP87" s="231"/>
      <c r="BR87" s="177"/>
      <c r="BS87" s="227" t="s">
        <v>20</v>
      </c>
      <c r="BT87" s="227"/>
      <c r="BU87" s="227" t="s">
        <v>17</v>
      </c>
      <c r="BV87" s="231"/>
      <c r="BX87" s="177"/>
      <c r="BY87" s="227" t="s">
        <v>20</v>
      </c>
      <c r="BZ87" s="227"/>
      <c r="CA87" s="227" t="s">
        <v>17</v>
      </c>
      <c r="CB87" s="231"/>
      <c r="CD87" s="177"/>
      <c r="CE87" s="227" t="s">
        <v>20</v>
      </c>
      <c r="CF87" s="227"/>
      <c r="CG87" s="227" t="s">
        <v>17</v>
      </c>
      <c r="CH87" s="231"/>
      <c r="CJ87" s="177"/>
      <c r="CK87" s="227" t="s">
        <v>20</v>
      </c>
      <c r="CL87" s="227"/>
      <c r="CM87" s="227" t="s">
        <v>17</v>
      </c>
      <c r="CN87" s="231"/>
      <c r="CP87" s="177"/>
      <c r="CQ87" s="227" t="s">
        <v>20</v>
      </c>
      <c r="CR87" s="227"/>
      <c r="CS87" s="227" t="s">
        <v>17</v>
      </c>
      <c r="CT87" s="231"/>
      <c r="CV87" s="177"/>
      <c r="CW87" s="227" t="s">
        <v>20</v>
      </c>
      <c r="CX87" s="227"/>
      <c r="CY87" s="227" t="s">
        <v>17</v>
      </c>
      <c r="CZ87" s="231"/>
      <c r="DB87" s="177"/>
      <c r="DC87" s="227" t="s">
        <v>20</v>
      </c>
      <c r="DD87" s="227"/>
      <c r="DE87" s="227" t="s">
        <v>17</v>
      </c>
      <c r="DF87" s="231"/>
      <c r="DH87" s="177"/>
      <c r="DI87" s="227" t="s">
        <v>20</v>
      </c>
      <c r="DJ87" s="227"/>
      <c r="DK87" s="227" t="s">
        <v>17</v>
      </c>
      <c r="DL87" s="231"/>
      <c r="DN87" s="177"/>
      <c r="DO87" s="227" t="s">
        <v>20</v>
      </c>
      <c r="DP87" s="227"/>
      <c r="DQ87" s="227" t="s">
        <v>17</v>
      </c>
      <c r="DR87" s="231"/>
      <c r="DT87" s="177"/>
      <c r="DU87" s="227" t="s">
        <v>20</v>
      </c>
      <c r="DV87" s="227"/>
      <c r="DW87" s="227" t="s">
        <v>17</v>
      </c>
      <c r="DX87" s="231"/>
      <c r="DZ87" s="177"/>
      <c r="EA87" s="227" t="s">
        <v>20</v>
      </c>
      <c r="EB87" s="227"/>
      <c r="EC87" s="227" t="s">
        <v>17</v>
      </c>
      <c r="ED87" s="231"/>
    </row>
    <row r="88" spans="2:134" ht="20.25" customHeight="1" thickBot="1" x14ac:dyDescent="0.4">
      <c r="B88" s="139"/>
      <c r="D88" s="169"/>
      <c r="E88" s="125" t="s">
        <v>88</v>
      </c>
      <c r="F88" s="125" t="s">
        <v>89</v>
      </c>
      <c r="G88" s="125" t="s">
        <v>88</v>
      </c>
      <c r="H88" s="170" t="s">
        <v>89</v>
      </c>
      <c r="J88" s="169"/>
      <c r="K88" s="125" t="s">
        <v>88</v>
      </c>
      <c r="L88" s="125" t="s">
        <v>89</v>
      </c>
      <c r="M88" s="125" t="s">
        <v>88</v>
      </c>
      <c r="N88" s="170" t="s">
        <v>89</v>
      </c>
      <c r="P88" s="169"/>
      <c r="Q88" s="125" t="s">
        <v>88</v>
      </c>
      <c r="R88" s="125" t="s">
        <v>89</v>
      </c>
      <c r="S88" s="125" t="s">
        <v>88</v>
      </c>
      <c r="T88" s="170" t="s">
        <v>89</v>
      </c>
      <c r="V88" s="169"/>
      <c r="W88" s="125" t="s">
        <v>88</v>
      </c>
      <c r="X88" s="125" t="s">
        <v>89</v>
      </c>
      <c r="Y88" s="125" t="s">
        <v>88</v>
      </c>
      <c r="Z88" s="170" t="s">
        <v>89</v>
      </c>
      <c r="AB88" s="169"/>
      <c r="AC88" s="125" t="s">
        <v>88</v>
      </c>
      <c r="AD88" s="125" t="s">
        <v>89</v>
      </c>
      <c r="AE88" s="125" t="s">
        <v>88</v>
      </c>
      <c r="AF88" s="170" t="s">
        <v>89</v>
      </c>
      <c r="AH88" s="169"/>
      <c r="AI88" s="125" t="s">
        <v>88</v>
      </c>
      <c r="AJ88" s="125" t="s">
        <v>89</v>
      </c>
      <c r="AK88" s="125" t="s">
        <v>88</v>
      </c>
      <c r="AL88" s="170" t="s">
        <v>89</v>
      </c>
      <c r="AN88" s="169"/>
      <c r="AO88" s="125" t="s">
        <v>88</v>
      </c>
      <c r="AP88" s="125" t="s">
        <v>89</v>
      </c>
      <c r="AQ88" s="125" t="s">
        <v>88</v>
      </c>
      <c r="AR88" s="170" t="s">
        <v>89</v>
      </c>
      <c r="AT88" s="169"/>
      <c r="AU88" s="125" t="s">
        <v>88</v>
      </c>
      <c r="AV88" s="125" t="s">
        <v>89</v>
      </c>
      <c r="AW88" s="125" t="s">
        <v>88</v>
      </c>
      <c r="AX88" s="170" t="s">
        <v>89</v>
      </c>
      <c r="AZ88" s="169"/>
      <c r="BA88" s="125" t="s">
        <v>88</v>
      </c>
      <c r="BB88" s="125" t="s">
        <v>89</v>
      </c>
      <c r="BC88" s="125" t="s">
        <v>88</v>
      </c>
      <c r="BD88" s="170" t="s">
        <v>89</v>
      </c>
      <c r="BF88" s="169"/>
      <c r="BG88" s="125" t="s">
        <v>88</v>
      </c>
      <c r="BH88" s="125" t="s">
        <v>89</v>
      </c>
      <c r="BI88" s="125" t="s">
        <v>88</v>
      </c>
      <c r="BJ88" s="170" t="s">
        <v>89</v>
      </c>
      <c r="BL88" s="169"/>
      <c r="BM88" s="125" t="s">
        <v>88</v>
      </c>
      <c r="BN88" s="125" t="s">
        <v>89</v>
      </c>
      <c r="BO88" s="125" t="s">
        <v>88</v>
      </c>
      <c r="BP88" s="170" t="s">
        <v>89</v>
      </c>
      <c r="BR88" s="169"/>
      <c r="BS88" s="125" t="s">
        <v>88</v>
      </c>
      <c r="BT88" s="125" t="s">
        <v>89</v>
      </c>
      <c r="BU88" s="125" t="s">
        <v>88</v>
      </c>
      <c r="BV88" s="170" t="s">
        <v>89</v>
      </c>
      <c r="BX88" s="169"/>
      <c r="BY88" s="125" t="s">
        <v>88</v>
      </c>
      <c r="BZ88" s="125" t="s">
        <v>89</v>
      </c>
      <c r="CA88" s="125" t="s">
        <v>88</v>
      </c>
      <c r="CB88" s="170" t="s">
        <v>89</v>
      </c>
      <c r="CD88" s="169"/>
      <c r="CE88" s="125" t="s">
        <v>88</v>
      </c>
      <c r="CF88" s="125" t="s">
        <v>89</v>
      </c>
      <c r="CG88" s="125" t="s">
        <v>88</v>
      </c>
      <c r="CH88" s="170" t="s">
        <v>89</v>
      </c>
      <c r="CJ88" s="169"/>
      <c r="CK88" s="125" t="s">
        <v>88</v>
      </c>
      <c r="CL88" s="125" t="s">
        <v>89</v>
      </c>
      <c r="CM88" s="125" t="s">
        <v>88</v>
      </c>
      <c r="CN88" s="170" t="s">
        <v>89</v>
      </c>
      <c r="CP88" s="169"/>
      <c r="CQ88" s="125" t="s">
        <v>88</v>
      </c>
      <c r="CR88" s="125" t="s">
        <v>89</v>
      </c>
      <c r="CS88" s="125" t="s">
        <v>88</v>
      </c>
      <c r="CT88" s="170" t="s">
        <v>89</v>
      </c>
      <c r="CV88" s="169"/>
      <c r="CW88" s="125" t="s">
        <v>88</v>
      </c>
      <c r="CX88" s="125" t="s">
        <v>89</v>
      </c>
      <c r="CY88" s="125" t="s">
        <v>88</v>
      </c>
      <c r="CZ88" s="170" t="s">
        <v>89</v>
      </c>
      <c r="DB88" s="169"/>
      <c r="DC88" s="125" t="s">
        <v>88</v>
      </c>
      <c r="DD88" s="125" t="s">
        <v>89</v>
      </c>
      <c r="DE88" s="125" t="s">
        <v>88</v>
      </c>
      <c r="DF88" s="170" t="s">
        <v>89</v>
      </c>
      <c r="DH88" s="169"/>
      <c r="DI88" s="125" t="s">
        <v>88</v>
      </c>
      <c r="DJ88" s="125" t="s">
        <v>89</v>
      </c>
      <c r="DK88" s="125" t="s">
        <v>88</v>
      </c>
      <c r="DL88" s="170" t="s">
        <v>89</v>
      </c>
      <c r="DN88" s="169"/>
      <c r="DO88" s="125" t="s">
        <v>88</v>
      </c>
      <c r="DP88" s="125" t="s">
        <v>89</v>
      </c>
      <c r="DQ88" s="125" t="s">
        <v>88</v>
      </c>
      <c r="DR88" s="170" t="s">
        <v>89</v>
      </c>
      <c r="DT88" s="169"/>
      <c r="DU88" s="125" t="s">
        <v>88</v>
      </c>
      <c r="DV88" s="125" t="s">
        <v>89</v>
      </c>
      <c r="DW88" s="125" t="s">
        <v>88</v>
      </c>
      <c r="DX88" s="170" t="s">
        <v>89</v>
      </c>
      <c r="DZ88" s="169"/>
      <c r="EA88" s="125" t="s">
        <v>88</v>
      </c>
      <c r="EB88" s="125" t="s">
        <v>89</v>
      </c>
      <c r="EC88" s="125" t="s">
        <v>88</v>
      </c>
      <c r="ED88" s="170" t="s">
        <v>89</v>
      </c>
    </row>
    <row r="89" spans="2:134" ht="20.25" customHeight="1" thickBot="1" x14ac:dyDescent="0.4">
      <c r="B89" s="226" t="s">
        <v>45</v>
      </c>
      <c r="C89" s="167" t="s">
        <v>56</v>
      </c>
      <c r="D89" s="171" t="s">
        <v>56</v>
      </c>
      <c r="E89" s="131">
        <v>120.22117674974218</v>
      </c>
      <c r="F89" s="131">
        <v>141.27000000000001</v>
      </c>
      <c r="G89" s="131">
        <v>370.0626006893346</v>
      </c>
      <c r="H89" s="172">
        <v>439.77</v>
      </c>
      <c r="I89" s="242"/>
      <c r="J89" s="171" t="s">
        <v>56</v>
      </c>
      <c r="K89" s="131">
        <v>120.22117674974218</v>
      </c>
      <c r="L89" s="131">
        <v>141.27000000000001</v>
      </c>
      <c r="M89" s="131">
        <v>370.0626006893346</v>
      </c>
      <c r="N89" s="172">
        <v>439.77</v>
      </c>
      <c r="P89" s="171" t="s">
        <v>56</v>
      </c>
      <c r="Q89" s="131">
        <v>120.22117674974218</v>
      </c>
      <c r="R89" s="131">
        <v>141.27000000000001</v>
      </c>
      <c r="S89" s="131">
        <v>370.0626006893346</v>
      </c>
      <c r="T89" s="172">
        <v>439.77</v>
      </c>
      <c r="V89" s="171" t="s">
        <v>56</v>
      </c>
      <c r="W89" s="131">
        <v>120.22117674974218</v>
      </c>
      <c r="X89" s="131">
        <v>141.27000000000001</v>
      </c>
      <c r="Y89" s="131">
        <v>370.0626006893346</v>
      </c>
      <c r="Z89" s="172">
        <v>439.77</v>
      </c>
      <c r="AB89" s="171" t="s">
        <v>56</v>
      </c>
      <c r="AC89" s="131">
        <v>120.22117674974218</v>
      </c>
      <c r="AD89" s="131">
        <v>141.27000000000001</v>
      </c>
      <c r="AE89" s="131">
        <v>370.0626006893346</v>
      </c>
      <c r="AF89" s="172">
        <v>439.77</v>
      </c>
      <c r="AH89" s="171" t="s">
        <v>56</v>
      </c>
      <c r="AI89" s="131">
        <v>120.22117674974218</v>
      </c>
      <c r="AJ89" s="131">
        <v>141.27000000000001</v>
      </c>
      <c r="AK89" s="131">
        <v>370.0626006893346</v>
      </c>
      <c r="AL89" s="172">
        <v>439.77</v>
      </c>
      <c r="AN89" s="171" t="s">
        <v>56</v>
      </c>
      <c r="AO89" s="131">
        <v>120.22117674974218</v>
      </c>
      <c r="AP89" s="131">
        <v>141.27000000000001</v>
      </c>
      <c r="AQ89" s="131">
        <v>370.0626006893346</v>
      </c>
      <c r="AR89" s="172">
        <v>439.77</v>
      </c>
      <c r="AT89" s="171" t="s">
        <v>56</v>
      </c>
      <c r="AU89" s="131">
        <v>120.22117674974218</v>
      </c>
      <c r="AV89" s="131">
        <v>141.27000000000001</v>
      </c>
      <c r="AW89" s="131">
        <v>370.0626006893346</v>
      </c>
      <c r="AX89" s="172">
        <v>439.77</v>
      </c>
      <c r="AZ89" s="171" t="s">
        <v>56</v>
      </c>
      <c r="BA89" s="131">
        <v>120.22117674974218</v>
      </c>
      <c r="BB89" s="131">
        <v>141.27000000000001</v>
      </c>
      <c r="BC89" s="131">
        <v>370.0626006893346</v>
      </c>
      <c r="BD89" s="172">
        <v>439.77</v>
      </c>
      <c r="BF89" s="171" t="s">
        <v>56</v>
      </c>
      <c r="BG89" s="131">
        <v>120.22117674974218</v>
      </c>
      <c r="BH89" s="131">
        <v>141.27000000000001</v>
      </c>
      <c r="BI89" s="131">
        <v>370.0626006893346</v>
      </c>
      <c r="BJ89" s="172">
        <v>439.77</v>
      </c>
      <c r="BL89" s="171" t="s">
        <v>56</v>
      </c>
      <c r="BM89" s="131">
        <v>110.63999999999999</v>
      </c>
      <c r="BN89" s="131">
        <v>129.91</v>
      </c>
      <c r="BO89" s="131">
        <v>381.24</v>
      </c>
      <c r="BP89" s="172">
        <v>447.08</v>
      </c>
      <c r="BR89" s="171" t="s">
        <v>56</v>
      </c>
      <c r="BS89" s="131">
        <v>110.63999999999999</v>
      </c>
      <c r="BT89" s="131">
        <v>129.91</v>
      </c>
      <c r="BU89" s="131">
        <v>381.24</v>
      </c>
      <c r="BV89" s="172">
        <v>447.08</v>
      </c>
      <c r="BX89" s="171" t="s">
        <v>56</v>
      </c>
      <c r="BY89" s="131">
        <v>110.63999999999999</v>
      </c>
      <c r="BZ89" s="131">
        <v>129.91</v>
      </c>
      <c r="CA89" s="131">
        <v>381.24</v>
      </c>
      <c r="CB89" s="172">
        <v>447.08</v>
      </c>
      <c r="CD89" s="171" t="s">
        <v>56</v>
      </c>
      <c r="CE89" s="131">
        <v>110.63999999999999</v>
      </c>
      <c r="CF89" s="131">
        <v>129.91</v>
      </c>
      <c r="CG89" s="131">
        <v>381.24</v>
      </c>
      <c r="CH89" s="172">
        <v>447.08</v>
      </c>
      <c r="CJ89" s="171" t="s">
        <v>56</v>
      </c>
      <c r="CK89" s="131">
        <v>110.63999999999999</v>
      </c>
      <c r="CL89" s="131">
        <v>129.91</v>
      </c>
      <c r="CM89" s="131">
        <v>381.24</v>
      </c>
      <c r="CN89" s="172">
        <v>447.08</v>
      </c>
      <c r="CP89" s="171" t="s">
        <v>56</v>
      </c>
      <c r="CQ89" s="131">
        <v>110.63999999999999</v>
      </c>
      <c r="CR89" s="131">
        <v>129.91</v>
      </c>
      <c r="CS89" s="131">
        <v>381.24</v>
      </c>
      <c r="CT89" s="172">
        <v>447.08</v>
      </c>
      <c r="CV89" s="171" t="s">
        <v>56</v>
      </c>
      <c r="CW89" s="131">
        <v>110.63999999999999</v>
      </c>
      <c r="CX89" s="131">
        <v>129.91</v>
      </c>
      <c r="CY89" s="131">
        <v>381.24</v>
      </c>
      <c r="CZ89" s="172">
        <v>447.08</v>
      </c>
      <c r="DB89" s="171" t="s">
        <v>56</v>
      </c>
      <c r="DC89" s="131">
        <v>110.63999999999999</v>
      </c>
      <c r="DD89" s="131">
        <v>129.91</v>
      </c>
      <c r="DE89" s="131">
        <v>381.24</v>
      </c>
      <c r="DF89" s="172">
        <v>447.08</v>
      </c>
      <c r="DH89" s="171" t="s">
        <v>56</v>
      </c>
      <c r="DI89" s="131">
        <v>110.63999999999999</v>
      </c>
      <c r="DJ89" s="131">
        <v>129.91</v>
      </c>
      <c r="DK89" s="131">
        <v>381.24</v>
      </c>
      <c r="DL89" s="172">
        <v>447.08</v>
      </c>
      <c r="DN89" s="171" t="s">
        <v>56</v>
      </c>
      <c r="DO89" s="131">
        <v>110.63999999999999</v>
      </c>
      <c r="DP89" s="131">
        <v>129.91</v>
      </c>
      <c r="DQ89" s="131">
        <v>381.24</v>
      </c>
      <c r="DR89" s="172">
        <v>447.08</v>
      </c>
      <c r="DT89" s="171" t="s">
        <v>56</v>
      </c>
      <c r="DU89" s="131">
        <v>110.63999999999999</v>
      </c>
      <c r="DV89" s="131">
        <v>129.91</v>
      </c>
      <c r="DW89" s="131">
        <v>381.24</v>
      </c>
      <c r="DX89" s="172">
        <v>447.08</v>
      </c>
      <c r="DZ89" s="171" t="s">
        <v>56</v>
      </c>
      <c r="EA89" s="131">
        <v>110.63999999999999</v>
      </c>
      <c r="EB89" s="131">
        <v>129.91</v>
      </c>
      <c r="EC89" s="131">
        <v>381.24</v>
      </c>
      <c r="ED89" s="172">
        <v>447.08</v>
      </c>
    </row>
    <row r="90" spans="2:134" ht="20.25" customHeight="1" thickBot="1" x14ac:dyDescent="0.4">
      <c r="B90" s="226"/>
      <c r="C90" s="168" t="s">
        <v>41</v>
      </c>
      <c r="D90" s="173" t="s">
        <v>90</v>
      </c>
      <c r="E90" s="133">
        <v>0.13786000000000001</v>
      </c>
      <c r="F90" s="133">
        <v>0.18601999999999999</v>
      </c>
      <c r="G90" s="133">
        <v>8.5250000000000006E-2</v>
      </c>
      <c r="H90" s="174">
        <v>0.12289</v>
      </c>
      <c r="I90" s="242"/>
      <c r="J90" s="173" t="s">
        <v>90</v>
      </c>
      <c r="K90" s="133">
        <v>0.13556000000000001</v>
      </c>
      <c r="L90" s="133">
        <v>0.18326000000000001</v>
      </c>
      <c r="M90" s="133">
        <v>8.2860000000000003E-2</v>
      </c>
      <c r="N90" s="174">
        <v>0.12002</v>
      </c>
      <c r="P90" s="173" t="s">
        <v>90</v>
      </c>
      <c r="Q90" s="133">
        <v>0.13335</v>
      </c>
      <c r="R90" s="133">
        <v>0.18060999999999999</v>
      </c>
      <c r="S90" s="133">
        <v>8.0649999999999999E-2</v>
      </c>
      <c r="T90" s="174">
        <v>0.11737</v>
      </c>
      <c r="V90" s="173" t="s">
        <v>90</v>
      </c>
      <c r="W90" s="133">
        <v>0.13309000000000001</v>
      </c>
      <c r="X90" s="133">
        <v>0.18029999999999999</v>
      </c>
      <c r="Y90" s="133">
        <v>8.0390000000000003E-2</v>
      </c>
      <c r="Z90" s="174">
        <v>0.11706</v>
      </c>
      <c r="AB90" s="173" t="s">
        <v>90</v>
      </c>
      <c r="AC90" s="133">
        <v>0.1288</v>
      </c>
      <c r="AD90" s="133">
        <v>0.17421</v>
      </c>
      <c r="AE90" s="133">
        <v>7.6109999999999997E-2</v>
      </c>
      <c r="AF90" s="174">
        <v>0.11097</v>
      </c>
      <c r="AH90" s="173" t="s">
        <v>90</v>
      </c>
      <c r="AI90" s="133">
        <v>0.12626999999999999</v>
      </c>
      <c r="AJ90" s="133">
        <v>0.17116999999999999</v>
      </c>
      <c r="AK90" s="133">
        <v>7.3569999999999997E-2</v>
      </c>
      <c r="AL90" s="174">
        <v>0.10793</v>
      </c>
      <c r="AN90" s="173" t="s">
        <v>90</v>
      </c>
      <c r="AO90" s="133">
        <v>0.12734999999999999</v>
      </c>
      <c r="AP90" s="133">
        <v>0.17246</v>
      </c>
      <c r="AQ90" s="133">
        <v>7.4649999999999994E-2</v>
      </c>
      <c r="AR90" s="174">
        <v>0.10922</v>
      </c>
      <c r="AT90" s="173" t="s">
        <v>90</v>
      </c>
      <c r="AU90" s="133">
        <v>0.12152</v>
      </c>
      <c r="AV90" s="133">
        <v>0.16547000000000001</v>
      </c>
      <c r="AW90" s="133">
        <v>6.8820000000000006E-2</v>
      </c>
      <c r="AX90" s="174">
        <v>0.10223</v>
      </c>
      <c r="AZ90" s="173" t="s">
        <v>90</v>
      </c>
      <c r="BA90" s="133">
        <v>0.12263</v>
      </c>
      <c r="BB90" s="133">
        <v>0.1668</v>
      </c>
      <c r="BC90" s="133">
        <v>6.9930000000000006E-2</v>
      </c>
      <c r="BD90" s="174">
        <v>0.10356</v>
      </c>
      <c r="BF90" s="173" t="s">
        <v>90</v>
      </c>
      <c r="BG90" s="133">
        <v>0.12067</v>
      </c>
      <c r="BH90" s="133">
        <v>0.16445000000000001</v>
      </c>
      <c r="BI90" s="133">
        <v>6.7979999999999999E-2</v>
      </c>
      <c r="BJ90" s="174">
        <v>0.10120999999999999</v>
      </c>
      <c r="BL90" s="173" t="s">
        <v>90</v>
      </c>
      <c r="BM90" s="133">
        <v>0.11595999999999999</v>
      </c>
      <c r="BN90" s="133">
        <v>0.15878999999999999</v>
      </c>
      <c r="BO90" s="133">
        <v>6.0299999999999999E-2</v>
      </c>
      <c r="BP90" s="174">
        <v>9.2009999999999995E-2</v>
      </c>
      <c r="BR90" s="173" t="s">
        <v>90</v>
      </c>
      <c r="BS90" s="133">
        <v>0.11429</v>
      </c>
      <c r="BT90" s="133">
        <v>0.15679999999999999</v>
      </c>
      <c r="BU90" s="133">
        <v>5.8639999999999998E-2</v>
      </c>
      <c r="BV90" s="174">
        <v>9.0010000000000007E-2</v>
      </c>
      <c r="BX90" s="173" t="s">
        <v>90</v>
      </c>
      <c r="BY90" s="133">
        <v>0.11305999999999999</v>
      </c>
      <c r="BZ90" s="133">
        <v>0.15532000000000001</v>
      </c>
      <c r="CA90" s="133">
        <v>5.7410000000000003E-2</v>
      </c>
      <c r="CB90" s="174">
        <v>8.8529999999999998E-2</v>
      </c>
      <c r="CD90" s="173" t="s">
        <v>90</v>
      </c>
      <c r="CE90" s="133">
        <v>0.11887</v>
      </c>
      <c r="CF90" s="133">
        <v>0.16228000000000001</v>
      </c>
      <c r="CG90" s="133">
        <v>6.1920000000000003E-2</v>
      </c>
      <c r="CH90" s="174">
        <v>9.3950000000000006E-2</v>
      </c>
      <c r="CJ90" s="173" t="s">
        <v>90</v>
      </c>
      <c r="CK90" s="133">
        <v>0.12353</v>
      </c>
      <c r="CL90" s="133">
        <v>0.16788</v>
      </c>
      <c r="CM90" s="133">
        <v>6.6589999999999996E-2</v>
      </c>
      <c r="CN90" s="174">
        <v>9.955E-2</v>
      </c>
      <c r="CP90" s="173" t="s">
        <v>90</v>
      </c>
      <c r="CQ90" s="133">
        <v>0.13269</v>
      </c>
      <c r="CR90" s="133">
        <v>0.17887</v>
      </c>
      <c r="CS90" s="133">
        <v>7.5749999999999998E-2</v>
      </c>
      <c r="CT90" s="174">
        <v>0.11054</v>
      </c>
      <c r="CV90" s="173" t="s">
        <v>90</v>
      </c>
      <c r="CW90" s="133">
        <v>0.13614999999999999</v>
      </c>
      <c r="CX90" s="133">
        <v>0.17343</v>
      </c>
      <c r="CY90" s="133">
        <v>7.9210000000000003E-2</v>
      </c>
      <c r="CZ90" s="174">
        <v>0.1051</v>
      </c>
      <c r="DB90" s="173" t="s">
        <v>90</v>
      </c>
      <c r="DC90" s="133">
        <v>0.13097</v>
      </c>
      <c r="DD90" s="133">
        <v>0.16721</v>
      </c>
      <c r="DE90" s="133">
        <v>7.4029999999999999E-2</v>
      </c>
      <c r="DF90" s="174">
        <v>9.8879999999999996E-2</v>
      </c>
      <c r="DH90" s="173" t="s">
        <v>90</v>
      </c>
      <c r="DI90" s="133">
        <v>0.12714</v>
      </c>
      <c r="DJ90" s="133">
        <v>0.16261</v>
      </c>
      <c r="DK90" s="133">
        <v>7.0190000000000002E-2</v>
      </c>
      <c r="DL90" s="174">
        <v>9.4280000000000003E-2</v>
      </c>
      <c r="DN90" s="173" t="s">
        <v>90</v>
      </c>
      <c r="DO90" s="133">
        <v>0.11792</v>
      </c>
      <c r="DP90" s="133">
        <v>0.15154999999999999</v>
      </c>
      <c r="DQ90" s="133">
        <v>6.0979999999999999E-2</v>
      </c>
      <c r="DR90" s="174">
        <v>8.3220000000000002E-2</v>
      </c>
      <c r="DT90" s="173" t="s">
        <v>90</v>
      </c>
      <c r="DU90" s="133">
        <v>0.11949</v>
      </c>
      <c r="DV90" s="133">
        <v>0.15343000000000001</v>
      </c>
      <c r="DW90" s="133">
        <v>6.2549999999999994E-2</v>
      </c>
      <c r="DX90" s="174">
        <v>8.5099999999999995E-2</v>
      </c>
      <c r="DZ90" s="173" t="s">
        <v>90</v>
      </c>
      <c r="EA90" s="133">
        <v>0.11773</v>
      </c>
      <c r="EB90" s="133">
        <v>0.15132000000000001</v>
      </c>
      <c r="EC90" s="133">
        <v>6.0780000000000001E-2</v>
      </c>
      <c r="ED90" s="174">
        <v>8.2979999999999998E-2</v>
      </c>
    </row>
    <row r="91" spans="2:134" ht="20.25" customHeight="1" thickBot="1" x14ac:dyDescent="0.4">
      <c r="B91" s="139"/>
      <c r="D91" s="175"/>
      <c r="E91" s="242"/>
      <c r="F91" s="242"/>
      <c r="G91" s="242"/>
      <c r="H91" s="176"/>
      <c r="J91" s="175"/>
      <c r="N91" s="176"/>
      <c r="P91" s="175"/>
      <c r="T91" s="176"/>
      <c r="V91" s="175"/>
      <c r="Z91" s="176"/>
      <c r="AB91" s="175"/>
      <c r="AF91" s="176"/>
      <c r="AH91" s="175"/>
      <c r="AL91" s="176"/>
      <c r="AN91" s="175"/>
      <c r="AR91" s="176"/>
      <c r="AT91" s="175"/>
      <c r="AX91" s="176"/>
      <c r="AZ91" s="175"/>
      <c r="BD91" s="176"/>
      <c r="BF91" s="175"/>
      <c r="BJ91" s="176"/>
      <c r="BL91" s="175"/>
      <c r="BP91" s="176"/>
      <c r="BR91" s="175"/>
      <c r="BV91" s="176"/>
      <c r="BX91" s="175"/>
      <c r="CB91" s="176"/>
      <c r="CD91" s="175"/>
      <c r="CH91" s="176"/>
      <c r="CJ91" s="175"/>
      <c r="CN91" s="176"/>
      <c r="CP91" s="175"/>
      <c r="CT91" s="176"/>
      <c r="CV91" s="175"/>
      <c r="CZ91" s="176"/>
      <c r="DB91" s="175"/>
      <c r="DF91" s="176"/>
      <c r="DH91" s="175"/>
      <c r="DL91" s="176"/>
      <c r="DN91" s="175"/>
      <c r="DR91" s="176"/>
      <c r="DT91" s="175"/>
      <c r="DX91" s="176"/>
      <c r="DZ91" s="175"/>
      <c r="ED91" s="176"/>
    </row>
    <row r="92" spans="2:134" ht="20.25" customHeight="1" thickBot="1" x14ac:dyDescent="0.4">
      <c r="B92" s="139"/>
      <c r="D92" s="177"/>
      <c r="E92" s="227" t="s">
        <v>20</v>
      </c>
      <c r="F92" s="227"/>
      <c r="G92" s="227" t="s">
        <v>17</v>
      </c>
      <c r="H92" s="231"/>
      <c r="J92" s="177"/>
      <c r="K92" s="227" t="s">
        <v>20</v>
      </c>
      <c r="L92" s="227"/>
      <c r="M92" s="227" t="s">
        <v>17</v>
      </c>
      <c r="N92" s="231"/>
      <c r="P92" s="177"/>
      <c r="Q92" s="227" t="s">
        <v>20</v>
      </c>
      <c r="R92" s="227"/>
      <c r="S92" s="227" t="s">
        <v>17</v>
      </c>
      <c r="T92" s="231"/>
      <c r="V92" s="177"/>
      <c r="W92" s="227" t="s">
        <v>20</v>
      </c>
      <c r="X92" s="227"/>
      <c r="Y92" s="227" t="s">
        <v>17</v>
      </c>
      <c r="Z92" s="231"/>
      <c r="AB92" s="177"/>
      <c r="AC92" s="227" t="s">
        <v>20</v>
      </c>
      <c r="AD92" s="227"/>
      <c r="AE92" s="227" t="s">
        <v>17</v>
      </c>
      <c r="AF92" s="231"/>
      <c r="AH92" s="177"/>
      <c r="AI92" s="227" t="s">
        <v>20</v>
      </c>
      <c r="AJ92" s="227"/>
      <c r="AK92" s="227" t="s">
        <v>17</v>
      </c>
      <c r="AL92" s="231"/>
      <c r="AN92" s="177"/>
      <c r="AO92" s="227" t="s">
        <v>20</v>
      </c>
      <c r="AP92" s="227"/>
      <c r="AQ92" s="227" t="s">
        <v>17</v>
      </c>
      <c r="AR92" s="231"/>
      <c r="AT92" s="177"/>
      <c r="AU92" s="227" t="s">
        <v>20</v>
      </c>
      <c r="AV92" s="227"/>
      <c r="AW92" s="227" t="s">
        <v>17</v>
      </c>
      <c r="AX92" s="231"/>
      <c r="AZ92" s="177"/>
      <c r="BA92" s="227" t="s">
        <v>20</v>
      </c>
      <c r="BB92" s="227"/>
      <c r="BC92" s="227" t="s">
        <v>17</v>
      </c>
      <c r="BD92" s="231"/>
      <c r="BF92" s="177"/>
      <c r="BG92" s="227" t="s">
        <v>20</v>
      </c>
      <c r="BH92" s="227"/>
      <c r="BI92" s="227" t="s">
        <v>17</v>
      </c>
      <c r="BJ92" s="231"/>
      <c r="BL92" s="177"/>
      <c r="BM92" s="227" t="s">
        <v>20</v>
      </c>
      <c r="BN92" s="227"/>
      <c r="BO92" s="227" t="s">
        <v>17</v>
      </c>
      <c r="BP92" s="231"/>
      <c r="BR92" s="177"/>
      <c r="BS92" s="227" t="s">
        <v>20</v>
      </c>
      <c r="BT92" s="227"/>
      <c r="BU92" s="227" t="s">
        <v>17</v>
      </c>
      <c r="BV92" s="231"/>
      <c r="BX92" s="177"/>
      <c r="BY92" s="227" t="s">
        <v>20</v>
      </c>
      <c r="BZ92" s="227"/>
      <c r="CA92" s="227" t="s">
        <v>17</v>
      </c>
      <c r="CB92" s="231"/>
      <c r="CD92" s="177"/>
      <c r="CE92" s="227" t="s">
        <v>20</v>
      </c>
      <c r="CF92" s="227"/>
      <c r="CG92" s="227" t="s">
        <v>17</v>
      </c>
      <c r="CH92" s="231"/>
      <c r="CJ92" s="177"/>
      <c r="CK92" s="227" t="s">
        <v>20</v>
      </c>
      <c r="CL92" s="227"/>
      <c r="CM92" s="227" t="s">
        <v>17</v>
      </c>
      <c r="CN92" s="231"/>
      <c r="CP92" s="177"/>
      <c r="CQ92" s="227" t="s">
        <v>20</v>
      </c>
      <c r="CR92" s="227"/>
      <c r="CS92" s="227" t="s">
        <v>17</v>
      </c>
      <c r="CT92" s="231"/>
      <c r="CV92" s="177"/>
      <c r="CW92" s="227" t="s">
        <v>20</v>
      </c>
      <c r="CX92" s="227"/>
      <c r="CY92" s="227" t="s">
        <v>17</v>
      </c>
      <c r="CZ92" s="231"/>
      <c r="DB92" s="177"/>
      <c r="DC92" s="227" t="s">
        <v>20</v>
      </c>
      <c r="DD92" s="227"/>
      <c r="DE92" s="227" t="s">
        <v>17</v>
      </c>
      <c r="DF92" s="231"/>
      <c r="DH92" s="177"/>
      <c r="DI92" s="227" t="s">
        <v>20</v>
      </c>
      <c r="DJ92" s="227"/>
      <c r="DK92" s="227" t="s">
        <v>17</v>
      </c>
      <c r="DL92" s="231"/>
      <c r="DN92" s="177"/>
      <c r="DO92" s="227" t="s">
        <v>20</v>
      </c>
      <c r="DP92" s="227"/>
      <c r="DQ92" s="227" t="s">
        <v>17</v>
      </c>
      <c r="DR92" s="231"/>
      <c r="DT92" s="177"/>
      <c r="DU92" s="227" t="s">
        <v>20</v>
      </c>
      <c r="DV92" s="227"/>
      <c r="DW92" s="227" t="s">
        <v>17</v>
      </c>
      <c r="DX92" s="231"/>
      <c r="DZ92" s="177"/>
      <c r="EA92" s="227" t="s">
        <v>20</v>
      </c>
      <c r="EB92" s="227"/>
      <c r="EC92" s="227" t="s">
        <v>17</v>
      </c>
      <c r="ED92" s="231"/>
    </row>
    <row r="93" spans="2:134" ht="20.25" customHeight="1" thickBot="1" x14ac:dyDescent="0.4">
      <c r="B93" s="139"/>
      <c r="D93" s="169"/>
      <c r="E93" s="125" t="s">
        <v>88</v>
      </c>
      <c r="F93" s="125" t="s">
        <v>89</v>
      </c>
      <c r="G93" s="125" t="s">
        <v>88</v>
      </c>
      <c r="H93" s="170" t="s">
        <v>89</v>
      </c>
      <c r="J93" s="169"/>
      <c r="K93" s="125" t="s">
        <v>88</v>
      </c>
      <c r="L93" s="125" t="s">
        <v>89</v>
      </c>
      <c r="M93" s="125" t="s">
        <v>88</v>
      </c>
      <c r="N93" s="170" t="s">
        <v>89</v>
      </c>
      <c r="P93" s="169"/>
      <c r="Q93" s="125" t="s">
        <v>88</v>
      </c>
      <c r="R93" s="125" t="s">
        <v>89</v>
      </c>
      <c r="S93" s="125" t="s">
        <v>88</v>
      </c>
      <c r="T93" s="170" t="s">
        <v>89</v>
      </c>
      <c r="V93" s="169"/>
      <c r="W93" s="125" t="s">
        <v>88</v>
      </c>
      <c r="X93" s="125" t="s">
        <v>89</v>
      </c>
      <c r="Y93" s="125" t="s">
        <v>88</v>
      </c>
      <c r="Z93" s="170" t="s">
        <v>89</v>
      </c>
      <c r="AB93" s="169"/>
      <c r="AC93" s="125" t="s">
        <v>88</v>
      </c>
      <c r="AD93" s="125" t="s">
        <v>89</v>
      </c>
      <c r="AE93" s="125" t="s">
        <v>88</v>
      </c>
      <c r="AF93" s="170" t="s">
        <v>89</v>
      </c>
      <c r="AH93" s="169"/>
      <c r="AI93" s="125" t="s">
        <v>88</v>
      </c>
      <c r="AJ93" s="125" t="s">
        <v>89</v>
      </c>
      <c r="AK93" s="125" t="s">
        <v>88</v>
      </c>
      <c r="AL93" s="170" t="s">
        <v>89</v>
      </c>
      <c r="AN93" s="169"/>
      <c r="AO93" s="125" t="s">
        <v>88</v>
      </c>
      <c r="AP93" s="125" t="s">
        <v>89</v>
      </c>
      <c r="AQ93" s="125" t="s">
        <v>88</v>
      </c>
      <c r="AR93" s="170" t="s">
        <v>89</v>
      </c>
      <c r="AT93" s="169"/>
      <c r="AU93" s="125" t="s">
        <v>88</v>
      </c>
      <c r="AV93" s="125" t="s">
        <v>89</v>
      </c>
      <c r="AW93" s="125" t="s">
        <v>88</v>
      </c>
      <c r="AX93" s="170" t="s">
        <v>89</v>
      </c>
      <c r="AZ93" s="169"/>
      <c r="BA93" s="125" t="s">
        <v>88</v>
      </c>
      <c r="BB93" s="125" t="s">
        <v>89</v>
      </c>
      <c r="BC93" s="125" t="s">
        <v>88</v>
      </c>
      <c r="BD93" s="170" t="s">
        <v>89</v>
      </c>
      <c r="BF93" s="169"/>
      <c r="BG93" s="125" t="s">
        <v>88</v>
      </c>
      <c r="BH93" s="125" t="s">
        <v>89</v>
      </c>
      <c r="BI93" s="125" t="s">
        <v>88</v>
      </c>
      <c r="BJ93" s="170" t="s">
        <v>89</v>
      </c>
      <c r="BL93" s="169"/>
      <c r="BM93" s="125" t="s">
        <v>88</v>
      </c>
      <c r="BN93" s="125" t="s">
        <v>89</v>
      </c>
      <c r="BO93" s="125" t="s">
        <v>88</v>
      </c>
      <c r="BP93" s="170" t="s">
        <v>89</v>
      </c>
      <c r="BR93" s="169"/>
      <c r="BS93" s="125" t="s">
        <v>88</v>
      </c>
      <c r="BT93" s="125" t="s">
        <v>89</v>
      </c>
      <c r="BU93" s="125" t="s">
        <v>88</v>
      </c>
      <c r="BV93" s="170" t="s">
        <v>89</v>
      </c>
      <c r="BX93" s="169"/>
      <c r="BY93" s="125" t="s">
        <v>88</v>
      </c>
      <c r="BZ93" s="125" t="s">
        <v>89</v>
      </c>
      <c r="CA93" s="125" t="s">
        <v>88</v>
      </c>
      <c r="CB93" s="170" t="s">
        <v>89</v>
      </c>
      <c r="CD93" s="169"/>
      <c r="CE93" s="125" t="s">
        <v>88</v>
      </c>
      <c r="CF93" s="125" t="s">
        <v>89</v>
      </c>
      <c r="CG93" s="125" t="s">
        <v>88</v>
      </c>
      <c r="CH93" s="170" t="s">
        <v>89</v>
      </c>
      <c r="CJ93" s="169"/>
      <c r="CK93" s="125" t="s">
        <v>88</v>
      </c>
      <c r="CL93" s="125" t="s">
        <v>89</v>
      </c>
      <c r="CM93" s="125" t="s">
        <v>88</v>
      </c>
      <c r="CN93" s="170" t="s">
        <v>89</v>
      </c>
      <c r="CP93" s="169"/>
      <c r="CQ93" s="125" t="s">
        <v>88</v>
      </c>
      <c r="CR93" s="125" t="s">
        <v>89</v>
      </c>
      <c r="CS93" s="125" t="s">
        <v>88</v>
      </c>
      <c r="CT93" s="170" t="s">
        <v>89</v>
      </c>
      <c r="CV93" s="169"/>
      <c r="CW93" s="125" t="s">
        <v>88</v>
      </c>
      <c r="CX93" s="125" t="s">
        <v>89</v>
      </c>
      <c r="CY93" s="125" t="s">
        <v>88</v>
      </c>
      <c r="CZ93" s="170" t="s">
        <v>89</v>
      </c>
      <c r="DB93" s="169"/>
      <c r="DC93" s="125" t="s">
        <v>88</v>
      </c>
      <c r="DD93" s="125" t="s">
        <v>89</v>
      </c>
      <c r="DE93" s="125" t="s">
        <v>88</v>
      </c>
      <c r="DF93" s="170" t="s">
        <v>89</v>
      </c>
      <c r="DH93" s="169"/>
      <c r="DI93" s="125" t="s">
        <v>88</v>
      </c>
      <c r="DJ93" s="125" t="s">
        <v>89</v>
      </c>
      <c r="DK93" s="125" t="s">
        <v>88</v>
      </c>
      <c r="DL93" s="170" t="s">
        <v>89</v>
      </c>
      <c r="DN93" s="169"/>
      <c r="DO93" s="125" t="s">
        <v>88</v>
      </c>
      <c r="DP93" s="125" t="s">
        <v>89</v>
      </c>
      <c r="DQ93" s="125" t="s">
        <v>88</v>
      </c>
      <c r="DR93" s="170" t="s">
        <v>89</v>
      </c>
      <c r="DT93" s="169"/>
      <c r="DU93" s="125" t="s">
        <v>88</v>
      </c>
      <c r="DV93" s="125" t="s">
        <v>89</v>
      </c>
      <c r="DW93" s="125" t="s">
        <v>88</v>
      </c>
      <c r="DX93" s="170" t="s">
        <v>89</v>
      </c>
      <c r="DZ93" s="169"/>
      <c r="EA93" s="125" t="s">
        <v>88</v>
      </c>
      <c r="EB93" s="125" t="s">
        <v>89</v>
      </c>
      <c r="EC93" s="125" t="s">
        <v>88</v>
      </c>
      <c r="ED93" s="170" t="s">
        <v>89</v>
      </c>
    </row>
    <row r="94" spans="2:134" ht="20.25" customHeight="1" thickBot="1" x14ac:dyDescent="0.4">
      <c r="B94" s="226" t="s">
        <v>46</v>
      </c>
      <c r="C94" s="167" t="s">
        <v>56</v>
      </c>
      <c r="D94" s="171" t="s">
        <v>56</v>
      </c>
      <c r="E94" s="131">
        <v>97.415489545950706</v>
      </c>
      <c r="F94" s="131">
        <v>117.21</v>
      </c>
      <c r="G94" s="131">
        <v>297.16212675568534</v>
      </c>
      <c r="H94" s="172">
        <v>362.86</v>
      </c>
      <c r="I94" s="242"/>
      <c r="J94" s="171" t="s">
        <v>56</v>
      </c>
      <c r="K94" s="131">
        <v>97.415489545950706</v>
      </c>
      <c r="L94" s="131">
        <v>117.21</v>
      </c>
      <c r="M94" s="131">
        <v>297.16212675568534</v>
      </c>
      <c r="N94" s="172">
        <v>362.86</v>
      </c>
      <c r="P94" s="171" t="s">
        <v>56</v>
      </c>
      <c r="Q94" s="131">
        <v>97.415489545950706</v>
      </c>
      <c r="R94" s="131">
        <v>117.21</v>
      </c>
      <c r="S94" s="131">
        <v>297.16212675568534</v>
      </c>
      <c r="T94" s="172">
        <v>362.86</v>
      </c>
      <c r="V94" s="171" t="s">
        <v>56</v>
      </c>
      <c r="W94" s="131">
        <v>97.415489545950706</v>
      </c>
      <c r="X94" s="131">
        <v>117.21</v>
      </c>
      <c r="Y94" s="131">
        <v>297.16212675568534</v>
      </c>
      <c r="Z94" s="172">
        <v>362.86</v>
      </c>
      <c r="AB94" s="171" t="s">
        <v>56</v>
      </c>
      <c r="AC94" s="131">
        <v>97.415489545950706</v>
      </c>
      <c r="AD94" s="131">
        <v>117.21</v>
      </c>
      <c r="AE94" s="131">
        <v>297.16212675568534</v>
      </c>
      <c r="AF94" s="172">
        <v>362.86</v>
      </c>
      <c r="AH94" s="171" t="s">
        <v>56</v>
      </c>
      <c r="AI94" s="131">
        <v>97.415489545950706</v>
      </c>
      <c r="AJ94" s="131">
        <v>117.21</v>
      </c>
      <c r="AK94" s="131">
        <v>297.16212675568534</v>
      </c>
      <c r="AL94" s="172">
        <v>362.86</v>
      </c>
      <c r="AN94" s="171" t="s">
        <v>56</v>
      </c>
      <c r="AO94" s="131">
        <v>97.415489545950706</v>
      </c>
      <c r="AP94" s="131">
        <v>117.21</v>
      </c>
      <c r="AQ94" s="131">
        <v>297.16212675568534</v>
      </c>
      <c r="AR94" s="172">
        <v>362.86</v>
      </c>
      <c r="AT94" s="171" t="s">
        <v>56</v>
      </c>
      <c r="AU94" s="131">
        <v>97.415489545950706</v>
      </c>
      <c r="AV94" s="131">
        <v>117.21</v>
      </c>
      <c r="AW94" s="131">
        <v>297.16212675568534</v>
      </c>
      <c r="AX94" s="172">
        <v>362.86</v>
      </c>
      <c r="AZ94" s="171" t="s">
        <v>56</v>
      </c>
      <c r="BA94" s="131">
        <v>97.415489545950706</v>
      </c>
      <c r="BB94" s="131">
        <v>117.21</v>
      </c>
      <c r="BC94" s="131">
        <v>297.16212675568534</v>
      </c>
      <c r="BD94" s="172">
        <v>362.86</v>
      </c>
      <c r="BF94" s="171" t="s">
        <v>56</v>
      </c>
      <c r="BG94" s="131">
        <v>97.415489545950706</v>
      </c>
      <c r="BH94" s="131">
        <v>117.21</v>
      </c>
      <c r="BI94" s="131">
        <v>297.16212675568534</v>
      </c>
      <c r="BJ94" s="172">
        <v>362.86</v>
      </c>
      <c r="BL94" s="171" t="s">
        <v>56</v>
      </c>
      <c r="BM94" s="131">
        <v>87.84</v>
      </c>
      <c r="BN94" s="131">
        <v>105.85</v>
      </c>
      <c r="BO94" s="131">
        <v>284.03999999999996</v>
      </c>
      <c r="BP94" s="172">
        <v>344.53</v>
      </c>
      <c r="BR94" s="171" t="s">
        <v>56</v>
      </c>
      <c r="BS94" s="131">
        <v>87.84</v>
      </c>
      <c r="BT94" s="131">
        <v>105.85</v>
      </c>
      <c r="BU94" s="131">
        <v>284.03999999999996</v>
      </c>
      <c r="BV94" s="172">
        <v>344.53</v>
      </c>
      <c r="BX94" s="171" t="s">
        <v>56</v>
      </c>
      <c r="BY94" s="131">
        <v>87.84</v>
      </c>
      <c r="BZ94" s="131">
        <v>105.85</v>
      </c>
      <c r="CA94" s="131">
        <v>284.03999999999996</v>
      </c>
      <c r="CB94" s="172">
        <v>344.53</v>
      </c>
      <c r="CD94" s="171" t="s">
        <v>56</v>
      </c>
      <c r="CE94" s="131">
        <v>87.84</v>
      </c>
      <c r="CF94" s="131">
        <v>105.85</v>
      </c>
      <c r="CG94" s="131">
        <v>284.03999999999996</v>
      </c>
      <c r="CH94" s="172">
        <v>344.53</v>
      </c>
      <c r="CJ94" s="171" t="s">
        <v>56</v>
      </c>
      <c r="CK94" s="131">
        <v>87.84</v>
      </c>
      <c r="CL94" s="131">
        <v>105.85</v>
      </c>
      <c r="CM94" s="131">
        <v>284.03999999999996</v>
      </c>
      <c r="CN94" s="172">
        <v>344.53</v>
      </c>
      <c r="CP94" s="171" t="s">
        <v>56</v>
      </c>
      <c r="CQ94" s="131">
        <v>87.84</v>
      </c>
      <c r="CR94" s="131">
        <v>105.85</v>
      </c>
      <c r="CS94" s="131">
        <v>284.03999999999996</v>
      </c>
      <c r="CT94" s="172">
        <v>344.53</v>
      </c>
      <c r="CV94" s="171" t="s">
        <v>56</v>
      </c>
      <c r="CW94" s="131">
        <v>87.84</v>
      </c>
      <c r="CX94" s="131">
        <v>105.85</v>
      </c>
      <c r="CY94" s="131">
        <v>284.03999999999996</v>
      </c>
      <c r="CZ94" s="172">
        <v>344.53</v>
      </c>
      <c r="DB94" s="171" t="s">
        <v>56</v>
      </c>
      <c r="DC94" s="131">
        <v>87.84</v>
      </c>
      <c r="DD94" s="131">
        <v>105.85</v>
      </c>
      <c r="DE94" s="131">
        <v>284.03999999999996</v>
      </c>
      <c r="DF94" s="172">
        <v>344.53</v>
      </c>
      <c r="DH94" s="171" t="s">
        <v>56</v>
      </c>
      <c r="DI94" s="131">
        <v>87.84</v>
      </c>
      <c r="DJ94" s="131">
        <v>105.85</v>
      </c>
      <c r="DK94" s="131">
        <v>284.03999999999996</v>
      </c>
      <c r="DL94" s="172">
        <v>344.53</v>
      </c>
      <c r="DN94" s="171" t="s">
        <v>56</v>
      </c>
      <c r="DO94" s="131">
        <v>87.84</v>
      </c>
      <c r="DP94" s="131">
        <v>105.85</v>
      </c>
      <c r="DQ94" s="131">
        <v>284.03999999999996</v>
      </c>
      <c r="DR94" s="172">
        <v>344.53</v>
      </c>
      <c r="DT94" s="171" t="s">
        <v>56</v>
      </c>
      <c r="DU94" s="131">
        <v>87.84</v>
      </c>
      <c r="DV94" s="131">
        <v>105.85</v>
      </c>
      <c r="DW94" s="131">
        <v>284.03999999999996</v>
      </c>
      <c r="DX94" s="172">
        <v>344.53</v>
      </c>
      <c r="DZ94" s="171" t="s">
        <v>56</v>
      </c>
      <c r="EA94" s="131">
        <v>87.84</v>
      </c>
      <c r="EB94" s="131">
        <v>105.85</v>
      </c>
      <c r="EC94" s="131">
        <v>284.03999999999996</v>
      </c>
      <c r="ED94" s="172">
        <v>344.53</v>
      </c>
    </row>
    <row r="95" spans="2:134" ht="20.25" customHeight="1" thickBot="1" x14ac:dyDescent="0.4">
      <c r="B95" s="226"/>
      <c r="C95" s="168" t="s">
        <v>41</v>
      </c>
      <c r="D95" s="173" t="s">
        <v>90</v>
      </c>
      <c r="E95" s="133">
        <v>0.14912</v>
      </c>
      <c r="F95" s="133">
        <v>0.19954</v>
      </c>
      <c r="G95" s="133">
        <v>8.2449999999999996E-2</v>
      </c>
      <c r="H95" s="174">
        <v>0.11953</v>
      </c>
      <c r="I95" s="242"/>
      <c r="J95" s="173" t="s">
        <v>90</v>
      </c>
      <c r="K95" s="133">
        <v>0.14688000000000001</v>
      </c>
      <c r="L95" s="133">
        <v>0.19685</v>
      </c>
      <c r="M95" s="133">
        <v>8.0079999999999998E-2</v>
      </c>
      <c r="N95" s="174">
        <v>0.11668000000000001</v>
      </c>
      <c r="P95" s="173" t="s">
        <v>90</v>
      </c>
      <c r="Q95" s="133">
        <v>0.14466999999999999</v>
      </c>
      <c r="R95" s="133">
        <v>0.19420000000000001</v>
      </c>
      <c r="S95" s="133">
        <v>7.7869999999999995E-2</v>
      </c>
      <c r="T95" s="174">
        <v>0.11403000000000001</v>
      </c>
      <c r="V95" s="173" t="s">
        <v>90</v>
      </c>
      <c r="W95" s="133">
        <v>0.14441000000000001</v>
      </c>
      <c r="X95" s="133">
        <v>0.19388</v>
      </c>
      <c r="Y95" s="133">
        <v>7.7609999999999998E-2</v>
      </c>
      <c r="Z95" s="174">
        <v>0.11372</v>
      </c>
      <c r="AB95" s="173" t="s">
        <v>90</v>
      </c>
      <c r="AC95" s="133">
        <v>0.14013</v>
      </c>
      <c r="AD95" s="133">
        <v>0.18779999999999999</v>
      </c>
      <c r="AE95" s="133">
        <v>7.3319999999999996E-2</v>
      </c>
      <c r="AF95" s="174">
        <v>0.10763</v>
      </c>
      <c r="AH95" s="173" t="s">
        <v>90</v>
      </c>
      <c r="AI95" s="133">
        <v>0.13758999999999999</v>
      </c>
      <c r="AJ95" s="133">
        <v>0.18475</v>
      </c>
      <c r="AK95" s="133">
        <v>7.0790000000000006E-2</v>
      </c>
      <c r="AL95" s="174">
        <v>0.10459</v>
      </c>
      <c r="AN95" s="173" t="s">
        <v>90</v>
      </c>
      <c r="AO95" s="133">
        <v>0.13866999999999999</v>
      </c>
      <c r="AP95" s="133">
        <v>0.18604999999999999</v>
      </c>
      <c r="AQ95" s="133">
        <v>7.1870000000000003E-2</v>
      </c>
      <c r="AR95" s="174">
        <v>0.10588</v>
      </c>
      <c r="AT95" s="173" t="s">
        <v>90</v>
      </c>
      <c r="AU95" s="133">
        <v>0.13285</v>
      </c>
      <c r="AV95" s="133">
        <v>0.17906</v>
      </c>
      <c r="AW95" s="133">
        <v>6.6040000000000001E-2</v>
      </c>
      <c r="AX95" s="174">
        <v>9.8890000000000006E-2</v>
      </c>
      <c r="AZ95" s="173" t="s">
        <v>90</v>
      </c>
      <c r="BA95" s="133">
        <v>0.13395000000000001</v>
      </c>
      <c r="BB95" s="133">
        <v>0.18038000000000001</v>
      </c>
      <c r="BC95" s="133">
        <v>6.7150000000000001E-2</v>
      </c>
      <c r="BD95" s="174">
        <v>0.10022</v>
      </c>
      <c r="BF95" s="173" t="s">
        <v>90</v>
      </c>
      <c r="BG95" s="133">
        <v>0.13200000000000001</v>
      </c>
      <c r="BH95" s="133">
        <v>0.17804</v>
      </c>
      <c r="BI95" s="133">
        <v>6.5189999999999998E-2</v>
      </c>
      <c r="BJ95" s="174">
        <v>9.7879999999999995E-2</v>
      </c>
      <c r="BL95" s="173" t="s">
        <v>90</v>
      </c>
      <c r="BM95" s="133">
        <v>0.12964999999999999</v>
      </c>
      <c r="BN95" s="133">
        <v>0.17521999999999999</v>
      </c>
      <c r="BO95" s="133">
        <v>5.8740000000000001E-2</v>
      </c>
      <c r="BP95" s="174">
        <v>9.0130000000000002E-2</v>
      </c>
      <c r="BR95" s="173" t="s">
        <v>90</v>
      </c>
      <c r="BS95" s="133">
        <v>0.12798000000000001</v>
      </c>
      <c r="BT95" s="133">
        <v>0.17322000000000001</v>
      </c>
      <c r="BU95" s="133">
        <v>5.7070000000000003E-2</v>
      </c>
      <c r="BV95" s="174">
        <v>8.813E-2</v>
      </c>
      <c r="BX95" s="173" t="s">
        <v>90</v>
      </c>
      <c r="BY95" s="133">
        <v>0.12675</v>
      </c>
      <c r="BZ95" s="133">
        <v>0.17175000000000001</v>
      </c>
      <c r="CA95" s="133">
        <v>5.5840000000000001E-2</v>
      </c>
      <c r="CB95" s="174">
        <v>8.6660000000000001E-2</v>
      </c>
      <c r="CD95" s="173" t="s">
        <v>90</v>
      </c>
      <c r="CE95" s="133">
        <v>0.13295000000000001</v>
      </c>
      <c r="CF95" s="133">
        <v>0.17918000000000001</v>
      </c>
      <c r="CG95" s="133">
        <v>6.1330000000000003E-2</v>
      </c>
      <c r="CH95" s="174">
        <v>9.3240000000000003E-2</v>
      </c>
      <c r="CJ95" s="173" t="s">
        <v>90</v>
      </c>
      <c r="CK95" s="133">
        <v>0.13761000000000001</v>
      </c>
      <c r="CL95" s="133">
        <v>0.18478</v>
      </c>
      <c r="CM95" s="133">
        <v>6.6000000000000003E-2</v>
      </c>
      <c r="CN95" s="174">
        <v>9.8839999999999997E-2</v>
      </c>
      <c r="CP95" s="173" t="s">
        <v>90</v>
      </c>
      <c r="CQ95" s="133">
        <v>0.14677000000000001</v>
      </c>
      <c r="CR95" s="133">
        <v>0.19577</v>
      </c>
      <c r="CS95" s="133">
        <v>7.5160000000000005E-2</v>
      </c>
      <c r="CT95" s="174">
        <v>0.10983</v>
      </c>
      <c r="CV95" s="173" t="s">
        <v>90</v>
      </c>
      <c r="CW95" s="133">
        <v>0.15024000000000001</v>
      </c>
      <c r="CX95" s="133">
        <v>0.19033</v>
      </c>
      <c r="CY95" s="133">
        <v>7.8619999999999995E-2</v>
      </c>
      <c r="CZ95" s="174">
        <v>0.10439</v>
      </c>
      <c r="DB95" s="173" t="s">
        <v>90</v>
      </c>
      <c r="DC95" s="133">
        <v>0.14505000000000001</v>
      </c>
      <c r="DD95" s="133">
        <v>0.18411</v>
      </c>
      <c r="DE95" s="133">
        <v>7.3440000000000005E-2</v>
      </c>
      <c r="DF95" s="174">
        <v>9.8169999999999993E-2</v>
      </c>
      <c r="DH95" s="173" t="s">
        <v>90</v>
      </c>
      <c r="DI95" s="133">
        <v>0.14122000000000001</v>
      </c>
      <c r="DJ95" s="133">
        <v>0.17951</v>
      </c>
      <c r="DK95" s="133">
        <v>6.9599999999999995E-2</v>
      </c>
      <c r="DL95" s="174">
        <v>9.357E-2</v>
      </c>
      <c r="DN95" s="173" t="s">
        <v>90</v>
      </c>
      <c r="DO95" s="133">
        <v>0.13200999999999999</v>
      </c>
      <c r="DP95" s="133">
        <v>0.16844999999999999</v>
      </c>
      <c r="DQ95" s="133">
        <v>6.0389999999999999E-2</v>
      </c>
      <c r="DR95" s="174">
        <v>8.251E-2</v>
      </c>
      <c r="DT95" s="173" t="s">
        <v>90</v>
      </c>
      <c r="DU95" s="133">
        <v>0.13358</v>
      </c>
      <c r="DV95" s="133">
        <v>0.17033000000000001</v>
      </c>
      <c r="DW95" s="133">
        <v>6.1960000000000001E-2</v>
      </c>
      <c r="DX95" s="174">
        <v>8.4390000000000007E-2</v>
      </c>
      <c r="DZ95" s="173" t="s">
        <v>90</v>
      </c>
      <c r="EA95" s="133">
        <v>0.13181000000000001</v>
      </c>
      <c r="EB95" s="133">
        <v>0.16822000000000001</v>
      </c>
      <c r="EC95" s="133">
        <v>6.019E-2</v>
      </c>
      <c r="ED95" s="174">
        <v>8.2280000000000006E-2</v>
      </c>
    </row>
    <row r="96" spans="2:134" ht="20.25" customHeight="1" thickBot="1" x14ac:dyDescent="0.4">
      <c r="B96" s="139"/>
      <c r="D96" s="175"/>
      <c r="E96" s="242"/>
      <c r="F96" s="242"/>
      <c r="G96" s="242"/>
      <c r="H96" s="176"/>
      <c r="J96" s="175"/>
      <c r="N96" s="176"/>
      <c r="P96" s="175"/>
      <c r="T96" s="176"/>
      <c r="V96" s="175"/>
      <c r="Z96" s="176"/>
      <c r="AB96" s="175"/>
      <c r="AF96" s="176"/>
      <c r="AH96" s="175"/>
      <c r="AL96" s="176"/>
      <c r="AN96" s="175"/>
      <c r="AR96" s="176"/>
      <c r="AT96" s="175"/>
      <c r="AX96" s="176"/>
      <c r="AZ96" s="175"/>
      <c r="BD96" s="176"/>
      <c r="BF96" s="175"/>
      <c r="BJ96" s="176"/>
      <c r="BL96" s="175"/>
      <c r="BP96" s="176"/>
      <c r="BR96" s="175"/>
      <c r="BV96" s="176"/>
      <c r="BX96" s="175"/>
      <c r="CB96" s="176"/>
      <c r="CD96" s="175"/>
      <c r="CH96" s="176"/>
      <c r="CJ96" s="175"/>
      <c r="CN96" s="176"/>
      <c r="CP96" s="175"/>
      <c r="CT96" s="176"/>
      <c r="CV96" s="175"/>
      <c r="CZ96" s="176"/>
      <c r="DB96" s="175"/>
      <c r="DF96" s="176"/>
      <c r="DH96" s="175"/>
      <c r="DL96" s="176"/>
      <c r="DN96" s="175"/>
      <c r="DR96" s="176"/>
      <c r="DT96" s="175"/>
      <c r="DX96" s="176"/>
      <c r="DZ96" s="175"/>
      <c r="ED96" s="176"/>
    </row>
    <row r="97" spans="2:134" ht="20.25" customHeight="1" thickBot="1" x14ac:dyDescent="0.4">
      <c r="B97" s="139"/>
      <c r="D97" s="177"/>
      <c r="E97" s="227" t="s">
        <v>20</v>
      </c>
      <c r="F97" s="227"/>
      <c r="G97" s="227" t="s">
        <v>17</v>
      </c>
      <c r="H97" s="231"/>
      <c r="J97" s="177"/>
      <c r="K97" s="227" t="s">
        <v>20</v>
      </c>
      <c r="L97" s="227"/>
      <c r="M97" s="227" t="s">
        <v>17</v>
      </c>
      <c r="N97" s="231"/>
      <c r="P97" s="177"/>
      <c r="Q97" s="227" t="s">
        <v>20</v>
      </c>
      <c r="R97" s="227"/>
      <c r="S97" s="227" t="s">
        <v>17</v>
      </c>
      <c r="T97" s="231"/>
      <c r="V97" s="177"/>
      <c r="W97" s="227" t="s">
        <v>20</v>
      </c>
      <c r="X97" s="227"/>
      <c r="Y97" s="227" t="s">
        <v>17</v>
      </c>
      <c r="Z97" s="231"/>
      <c r="AB97" s="177"/>
      <c r="AC97" s="227" t="s">
        <v>20</v>
      </c>
      <c r="AD97" s="227"/>
      <c r="AE97" s="227" t="s">
        <v>17</v>
      </c>
      <c r="AF97" s="231"/>
      <c r="AH97" s="177"/>
      <c r="AI97" s="227" t="s">
        <v>20</v>
      </c>
      <c r="AJ97" s="227"/>
      <c r="AK97" s="227" t="s">
        <v>17</v>
      </c>
      <c r="AL97" s="231"/>
      <c r="AN97" s="177"/>
      <c r="AO97" s="227" t="s">
        <v>20</v>
      </c>
      <c r="AP97" s="227"/>
      <c r="AQ97" s="227" t="s">
        <v>17</v>
      </c>
      <c r="AR97" s="231"/>
      <c r="AT97" s="177"/>
      <c r="AU97" s="227" t="s">
        <v>20</v>
      </c>
      <c r="AV97" s="227"/>
      <c r="AW97" s="227" t="s">
        <v>17</v>
      </c>
      <c r="AX97" s="231"/>
      <c r="AZ97" s="177"/>
      <c r="BA97" s="227" t="s">
        <v>20</v>
      </c>
      <c r="BB97" s="227"/>
      <c r="BC97" s="227" t="s">
        <v>17</v>
      </c>
      <c r="BD97" s="231"/>
      <c r="BF97" s="177"/>
      <c r="BG97" s="227" t="s">
        <v>20</v>
      </c>
      <c r="BH97" s="227"/>
      <c r="BI97" s="227" t="s">
        <v>17</v>
      </c>
      <c r="BJ97" s="231"/>
      <c r="BL97" s="177"/>
      <c r="BM97" s="227" t="s">
        <v>20</v>
      </c>
      <c r="BN97" s="227"/>
      <c r="BO97" s="227" t="s">
        <v>17</v>
      </c>
      <c r="BP97" s="231"/>
      <c r="BR97" s="177"/>
      <c r="BS97" s="227" t="s">
        <v>20</v>
      </c>
      <c r="BT97" s="227"/>
      <c r="BU97" s="227" t="s">
        <v>17</v>
      </c>
      <c r="BV97" s="231"/>
      <c r="BX97" s="177"/>
      <c r="BY97" s="227" t="s">
        <v>20</v>
      </c>
      <c r="BZ97" s="227"/>
      <c r="CA97" s="227" t="s">
        <v>17</v>
      </c>
      <c r="CB97" s="231"/>
      <c r="CD97" s="177"/>
      <c r="CE97" s="227" t="s">
        <v>20</v>
      </c>
      <c r="CF97" s="227"/>
      <c r="CG97" s="227" t="s">
        <v>17</v>
      </c>
      <c r="CH97" s="231"/>
      <c r="CJ97" s="177"/>
      <c r="CK97" s="227" t="s">
        <v>20</v>
      </c>
      <c r="CL97" s="227"/>
      <c r="CM97" s="227" t="s">
        <v>17</v>
      </c>
      <c r="CN97" s="231"/>
      <c r="CP97" s="177"/>
      <c r="CQ97" s="227" t="s">
        <v>20</v>
      </c>
      <c r="CR97" s="227"/>
      <c r="CS97" s="227" t="s">
        <v>17</v>
      </c>
      <c r="CT97" s="231"/>
      <c r="CV97" s="177"/>
      <c r="CW97" s="227" t="s">
        <v>20</v>
      </c>
      <c r="CX97" s="227"/>
      <c r="CY97" s="227" t="s">
        <v>17</v>
      </c>
      <c r="CZ97" s="231"/>
      <c r="DB97" s="177"/>
      <c r="DC97" s="227" t="s">
        <v>20</v>
      </c>
      <c r="DD97" s="227"/>
      <c r="DE97" s="227" t="s">
        <v>17</v>
      </c>
      <c r="DF97" s="231"/>
      <c r="DH97" s="177"/>
      <c r="DI97" s="227" t="s">
        <v>20</v>
      </c>
      <c r="DJ97" s="227"/>
      <c r="DK97" s="227" t="s">
        <v>17</v>
      </c>
      <c r="DL97" s="231"/>
      <c r="DN97" s="177"/>
      <c r="DO97" s="227" t="s">
        <v>20</v>
      </c>
      <c r="DP97" s="227"/>
      <c r="DQ97" s="227" t="s">
        <v>17</v>
      </c>
      <c r="DR97" s="231"/>
      <c r="DT97" s="177"/>
      <c r="DU97" s="227" t="s">
        <v>20</v>
      </c>
      <c r="DV97" s="227"/>
      <c r="DW97" s="227" t="s">
        <v>17</v>
      </c>
      <c r="DX97" s="231"/>
      <c r="DZ97" s="177"/>
      <c r="EA97" s="227" t="s">
        <v>20</v>
      </c>
      <c r="EB97" s="227"/>
      <c r="EC97" s="227" t="s">
        <v>17</v>
      </c>
      <c r="ED97" s="231"/>
    </row>
    <row r="98" spans="2:134" ht="20.25" customHeight="1" thickBot="1" x14ac:dyDescent="0.4">
      <c r="B98" s="139"/>
      <c r="D98" s="169"/>
      <c r="E98" s="125" t="s">
        <v>88</v>
      </c>
      <c r="F98" s="125" t="s">
        <v>89</v>
      </c>
      <c r="G98" s="125" t="s">
        <v>88</v>
      </c>
      <c r="H98" s="170" t="s">
        <v>89</v>
      </c>
      <c r="J98" s="169"/>
      <c r="K98" s="125" t="s">
        <v>88</v>
      </c>
      <c r="L98" s="125" t="s">
        <v>89</v>
      </c>
      <c r="M98" s="125" t="s">
        <v>88</v>
      </c>
      <c r="N98" s="170" t="s">
        <v>89</v>
      </c>
      <c r="P98" s="169"/>
      <c r="Q98" s="125" t="s">
        <v>88</v>
      </c>
      <c r="R98" s="125" t="s">
        <v>89</v>
      </c>
      <c r="S98" s="125" t="s">
        <v>88</v>
      </c>
      <c r="T98" s="170" t="s">
        <v>89</v>
      </c>
      <c r="V98" s="169"/>
      <c r="W98" s="125" t="s">
        <v>88</v>
      </c>
      <c r="X98" s="125" t="s">
        <v>89</v>
      </c>
      <c r="Y98" s="125" t="s">
        <v>88</v>
      </c>
      <c r="Z98" s="170" t="s">
        <v>89</v>
      </c>
      <c r="AB98" s="169"/>
      <c r="AC98" s="125" t="s">
        <v>88</v>
      </c>
      <c r="AD98" s="125" t="s">
        <v>89</v>
      </c>
      <c r="AE98" s="125" t="s">
        <v>88</v>
      </c>
      <c r="AF98" s="170" t="s">
        <v>89</v>
      </c>
      <c r="AH98" s="169"/>
      <c r="AI98" s="125" t="s">
        <v>88</v>
      </c>
      <c r="AJ98" s="125" t="s">
        <v>89</v>
      </c>
      <c r="AK98" s="125" t="s">
        <v>88</v>
      </c>
      <c r="AL98" s="170" t="s">
        <v>89</v>
      </c>
      <c r="AN98" s="169"/>
      <c r="AO98" s="125" t="s">
        <v>88</v>
      </c>
      <c r="AP98" s="125" t="s">
        <v>89</v>
      </c>
      <c r="AQ98" s="125" t="s">
        <v>88</v>
      </c>
      <c r="AR98" s="170" t="s">
        <v>89</v>
      </c>
      <c r="AT98" s="169"/>
      <c r="AU98" s="125" t="s">
        <v>88</v>
      </c>
      <c r="AV98" s="125" t="s">
        <v>89</v>
      </c>
      <c r="AW98" s="125" t="s">
        <v>88</v>
      </c>
      <c r="AX98" s="170" t="s">
        <v>89</v>
      </c>
      <c r="AZ98" s="169"/>
      <c r="BA98" s="125" t="s">
        <v>88</v>
      </c>
      <c r="BB98" s="125" t="s">
        <v>89</v>
      </c>
      <c r="BC98" s="125" t="s">
        <v>88</v>
      </c>
      <c r="BD98" s="170" t="s">
        <v>89</v>
      </c>
      <c r="BF98" s="169"/>
      <c r="BG98" s="125" t="s">
        <v>88</v>
      </c>
      <c r="BH98" s="125" t="s">
        <v>89</v>
      </c>
      <c r="BI98" s="125" t="s">
        <v>88</v>
      </c>
      <c r="BJ98" s="170" t="s">
        <v>89</v>
      </c>
      <c r="BL98" s="169"/>
      <c r="BM98" s="125" t="s">
        <v>88</v>
      </c>
      <c r="BN98" s="125" t="s">
        <v>89</v>
      </c>
      <c r="BO98" s="125" t="s">
        <v>88</v>
      </c>
      <c r="BP98" s="170" t="s">
        <v>89</v>
      </c>
      <c r="BR98" s="169"/>
      <c r="BS98" s="125" t="s">
        <v>88</v>
      </c>
      <c r="BT98" s="125" t="s">
        <v>89</v>
      </c>
      <c r="BU98" s="125" t="s">
        <v>88</v>
      </c>
      <c r="BV98" s="170" t="s">
        <v>89</v>
      </c>
      <c r="BX98" s="169"/>
      <c r="BY98" s="125" t="s">
        <v>88</v>
      </c>
      <c r="BZ98" s="125" t="s">
        <v>89</v>
      </c>
      <c r="CA98" s="125" t="s">
        <v>88</v>
      </c>
      <c r="CB98" s="170" t="s">
        <v>89</v>
      </c>
      <c r="CD98" s="169"/>
      <c r="CE98" s="125" t="s">
        <v>88</v>
      </c>
      <c r="CF98" s="125" t="s">
        <v>89</v>
      </c>
      <c r="CG98" s="125" t="s">
        <v>88</v>
      </c>
      <c r="CH98" s="170" t="s">
        <v>89</v>
      </c>
      <c r="CJ98" s="169"/>
      <c r="CK98" s="125" t="s">
        <v>88</v>
      </c>
      <c r="CL98" s="125" t="s">
        <v>89</v>
      </c>
      <c r="CM98" s="125" t="s">
        <v>88</v>
      </c>
      <c r="CN98" s="170" t="s">
        <v>89</v>
      </c>
      <c r="CP98" s="169"/>
      <c r="CQ98" s="125" t="s">
        <v>88</v>
      </c>
      <c r="CR98" s="125" t="s">
        <v>89</v>
      </c>
      <c r="CS98" s="125" t="s">
        <v>88</v>
      </c>
      <c r="CT98" s="170" t="s">
        <v>89</v>
      </c>
      <c r="CV98" s="169"/>
      <c r="CW98" s="125" t="s">
        <v>88</v>
      </c>
      <c r="CX98" s="125" t="s">
        <v>89</v>
      </c>
      <c r="CY98" s="125" t="s">
        <v>88</v>
      </c>
      <c r="CZ98" s="170" t="s">
        <v>89</v>
      </c>
      <c r="DB98" s="169"/>
      <c r="DC98" s="125" t="s">
        <v>88</v>
      </c>
      <c r="DD98" s="125" t="s">
        <v>89</v>
      </c>
      <c r="DE98" s="125" t="s">
        <v>88</v>
      </c>
      <c r="DF98" s="170" t="s">
        <v>89</v>
      </c>
      <c r="DH98" s="169"/>
      <c r="DI98" s="125" t="s">
        <v>88</v>
      </c>
      <c r="DJ98" s="125" t="s">
        <v>89</v>
      </c>
      <c r="DK98" s="125" t="s">
        <v>88</v>
      </c>
      <c r="DL98" s="170" t="s">
        <v>89</v>
      </c>
      <c r="DN98" s="169"/>
      <c r="DO98" s="125" t="s">
        <v>88</v>
      </c>
      <c r="DP98" s="125" t="s">
        <v>89</v>
      </c>
      <c r="DQ98" s="125" t="s">
        <v>88</v>
      </c>
      <c r="DR98" s="170" t="s">
        <v>89</v>
      </c>
      <c r="DT98" s="169"/>
      <c r="DU98" s="125" t="s">
        <v>88</v>
      </c>
      <c r="DV98" s="125" t="s">
        <v>89</v>
      </c>
      <c r="DW98" s="125" t="s">
        <v>88</v>
      </c>
      <c r="DX98" s="170" t="s">
        <v>89</v>
      </c>
      <c r="DZ98" s="169"/>
      <c r="EA98" s="125" t="s">
        <v>88</v>
      </c>
      <c r="EB98" s="125" t="s">
        <v>89</v>
      </c>
      <c r="EC98" s="125" t="s">
        <v>88</v>
      </c>
      <c r="ED98" s="170" t="s">
        <v>89</v>
      </c>
    </row>
    <row r="99" spans="2:134" ht="20.25" customHeight="1" thickBot="1" x14ac:dyDescent="0.4">
      <c r="B99" s="226" t="s">
        <v>57</v>
      </c>
      <c r="C99" s="167" t="s">
        <v>56</v>
      </c>
      <c r="D99" s="171" t="s">
        <v>56</v>
      </c>
      <c r="E99" s="131">
        <v>109.2164374132493</v>
      </c>
      <c r="F99" s="131">
        <v>129.66</v>
      </c>
      <c r="G99" s="131">
        <v>234.18582343814978</v>
      </c>
      <c r="H99" s="172">
        <v>296.42</v>
      </c>
      <c r="I99" s="242"/>
      <c r="J99" s="171" t="s">
        <v>56</v>
      </c>
      <c r="K99" s="131">
        <v>109.2164374132493</v>
      </c>
      <c r="L99" s="131">
        <v>129.66</v>
      </c>
      <c r="M99" s="131">
        <v>234.18582343814978</v>
      </c>
      <c r="N99" s="172">
        <v>296.42</v>
      </c>
      <c r="P99" s="171" t="s">
        <v>56</v>
      </c>
      <c r="Q99" s="131">
        <v>109.2164374132493</v>
      </c>
      <c r="R99" s="131">
        <v>129.66</v>
      </c>
      <c r="S99" s="131">
        <v>234.18582343814978</v>
      </c>
      <c r="T99" s="172">
        <v>296.42</v>
      </c>
      <c r="V99" s="171" t="s">
        <v>56</v>
      </c>
      <c r="W99" s="131">
        <v>109.2164374132493</v>
      </c>
      <c r="X99" s="131">
        <v>129.66</v>
      </c>
      <c r="Y99" s="131">
        <v>234.18582343814978</v>
      </c>
      <c r="Z99" s="172">
        <v>296.42</v>
      </c>
      <c r="AB99" s="171" t="s">
        <v>56</v>
      </c>
      <c r="AC99" s="131">
        <v>109.2164374132493</v>
      </c>
      <c r="AD99" s="131">
        <v>129.66</v>
      </c>
      <c r="AE99" s="131">
        <v>234.18582343814978</v>
      </c>
      <c r="AF99" s="172">
        <v>296.42</v>
      </c>
      <c r="AH99" s="171" t="s">
        <v>56</v>
      </c>
      <c r="AI99" s="131">
        <v>109.2164374132493</v>
      </c>
      <c r="AJ99" s="131">
        <v>129.66</v>
      </c>
      <c r="AK99" s="131">
        <v>234.18582343814978</v>
      </c>
      <c r="AL99" s="172">
        <v>296.42</v>
      </c>
      <c r="AN99" s="171" t="s">
        <v>56</v>
      </c>
      <c r="AO99" s="131">
        <v>109.2164374132493</v>
      </c>
      <c r="AP99" s="131">
        <v>129.66</v>
      </c>
      <c r="AQ99" s="131">
        <v>234.18582343814978</v>
      </c>
      <c r="AR99" s="172">
        <v>296.42</v>
      </c>
      <c r="AT99" s="171" t="s">
        <v>56</v>
      </c>
      <c r="AU99" s="131">
        <v>109.2164374132493</v>
      </c>
      <c r="AV99" s="131">
        <v>129.66</v>
      </c>
      <c r="AW99" s="131">
        <v>234.18582343814978</v>
      </c>
      <c r="AX99" s="172">
        <v>296.42</v>
      </c>
      <c r="AZ99" s="171" t="s">
        <v>56</v>
      </c>
      <c r="BA99" s="131">
        <v>109.2164374132493</v>
      </c>
      <c r="BB99" s="131">
        <v>129.66</v>
      </c>
      <c r="BC99" s="131">
        <v>234.18582343814978</v>
      </c>
      <c r="BD99" s="172">
        <v>296.42</v>
      </c>
      <c r="BF99" s="171" t="s">
        <v>56</v>
      </c>
      <c r="BG99" s="131">
        <v>109.2164374132493</v>
      </c>
      <c r="BH99" s="131">
        <v>129.66</v>
      </c>
      <c r="BI99" s="131">
        <v>234.18582343814978</v>
      </c>
      <c r="BJ99" s="172">
        <v>296.42</v>
      </c>
      <c r="BL99" s="171" t="s">
        <v>56</v>
      </c>
      <c r="BM99" s="131">
        <v>99.639999999999986</v>
      </c>
      <c r="BN99" s="131">
        <v>118.3</v>
      </c>
      <c r="BO99" s="131">
        <v>219.23999999999998</v>
      </c>
      <c r="BP99" s="172">
        <v>276.17</v>
      </c>
      <c r="BR99" s="171" t="s">
        <v>56</v>
      </c>
      <c r="BS99" s="131">
        <v>99.639999999999986</v>
      </c>
      <c r="BT99" s="131">
        <v>118.3</v>
      </c>
      <c r="BU99" s="131">
        <v>219.23999999999998</v>
      </c>
      <c r="BV99" s="172">
        <v>276.17</v>
      </c>
      <c r="BX99" s="171" t="s">
        <v>56</v>
      </c>
      <c r="BY99" s="131">
        <v>99.639999999999986</v>
      </c>
      <c r="BZ99" s="131">
        <v>118.3</v>
      </c>
      <c r="CA99" s="131">
        <v>219.23999999999998</v>
      </c>
      <c r="CB99" s="172">
        <v>276.17</v>
      </c>
      <c r="CD99" s="171" t="s">
        <v>56</v>
      </c>
      <c r="CE99" s="131">
        <v>99.639999999999986</v>
      </c>
      <c r="CF99" s="131">
        <v>118.3</v>
      </c>
      <c r="CG99" s="131">
        <v>219.23999999999998</v>
      </c>
      <c r="CH99" s="172">
        <v>276.17</v>
      </c>
      <c r="CJ99" s="171" t="s">
        <v>56</v>
      </c>
      <c r="CK99" s="131">
        <v>99.639999999999986</v>
      </c>
      <c r="CL99" s="131">
        <v>118.3</v>
      </c>
      <c r="CM99" s="131">
        <v>219.23999999999998</v>
      </c>
      <c r="CN99" s="172">
        <v>276.17</v>
      </c>
      <c r="CP99" s="171" t="s">
        <v>56</v>
      </c>
      <c r="CQ99" s="131">
        <v>99.639999999999986</v>
      </c>
      <c r="CR99" s="131">
        <v>118.3</v>
      </c>
      <c r="CS99" s="131">
        <v>219.23999999999998</v>
      </c>
      <c r="CT99" s="172">
        <v>276.17</v>
      </c>
      <c r="CV99" s="171" t="s">
        <v>56</v>
      </c>
      <c r="CW99" s="131">
        <v>99.639999999999986</v>
      </c>
      <c r="CX99" s="131">
        <v>118.3</v>
      </c>
      <c r="CY99" s="131">
        <v>219.23999999999998</v>
      </c>
      <c r="CZ99" s="172">
        <v>276.17</v>
      </c>
      <c r="DB99" s="171" t="s">
        <v>56</v>
      </c>
      <c r="DC99" s="131">
        <v>99.639999999999986</v>
      </c>
      <c r="DD99" s="131">
        <v>118.3</v>
      </c>
      <c r="DE99" s="131">
        <v>219.23999999999998</v>
      </c>
      <c r="DF99" s="172">
        <v>276.17</v>
      </c>
      <c r="DH99" s="171" t="s">
        <v>56</v>
      </c>
      <c r="DI99" s="131">
        <v>99.639999999999986</v>
      </c>
      <c r="DJ99" s="131">
        <v>118.3</v>
      </c>
      <c r="DK99" s="131">
        <v>219.23999999999998</v>
      </c>
      <c r="DL99" s="172">
        <v>276.17</v>
      </c>
      <c r="DN99" s="171" t="s">
        <v>56</v>
      </c>
      <c r="DO99" s="131">
        <v>99.639999999999986</v>
      </c>
      <c r="DP99" s="131">
        <v>118.3</v>
      </c>
      <c r="DQ99" s="131">
        <v>219.23999999999998</v>
      </c>
      <c r="DR99" s="172">
        <v>276.17</v>
      </c>
      <c r="DT99" s="171" t="s">
        <v>56</v>
      </c>
      <c r="DU99" s="131">
        <v>99.639999999999986</v>
      </c>
      <c r="DV99" s="131">
        <v>118.3</v>
      </c>
      <c r="DW99" s="131">
        <v>219.23999999999998</v>
      </c>
      <c r="DX99" s="172">
        <v>276.17</v>
      </c>
      <c r="DZ99" s="171" t="s">
        <v>56</v>
      </c>
      <c r="EA99" s="131">
        <v>99.639999999999986</v>
      </c>
      <c r="EB99" s="131">
        <v>118.3</v>
      </c>
      <c r="EC99" s="131">
        <v>219.23999999999998</v>
      </c>
      <c r="ED99" s="172">
        <v>276.17</v>
      </c>
    </row>
    <row r="100" spans="2:134" ht="20.25" customHeight="1" thickBot="1" x14ac:dyDescent="0.4">
      <c r="B100" s="226"/>
      <c r="C100" s="168" t="s">
        <v>41</v>
      </c>
      <c r="D100" s="173" t="s">
        <v>90</v>
      </c>
      <c r="E100" s="133">
        <v>0.14230999999999999</v>
      </c>
      <c r="F100" s="133">
        <v>0.19136</v>
      </c>
      <c r="G100" s="133">
        <v>9.0340000000000004E-2</v>
      </c>
      <c r="H100" s="174">
        <v>0.129</v>
      </c>
      <c r="I100" s="242"/>
      <c r="J100" s="173" t="s">
        <v>90</v>
      </c>
      <c r="K100" s="133">
        <v>0.14005999999999999</v>
      </c>
      <c r="L100" s="133">
        <v>0.18867</v>
      </c>
      <c r="M100" s="133">
        <v>8.7999999999999995E-2</v>
      </c>
      <c r="N100" s="174">
        <v>0.12619</v>
      </c>
      <c r="P100" s="173" t="s">
        <v>90</v>
      </c>
      <c r="Q100" s="133">
        <v>0.13785</v>
      </c>
      <c r="R100" s="133">
        <v>0.18601999999999999</v>
      </c>
      <c r="S100" s="133">
        <v>8.5790000000000005E-2</v>
      </c>
      <c r="T100" s="174">
        <v>0.12354</v>
      </c>
      <c r="V100" s="173" t="s">
        <v>90</v>
      </c>
      <c r="W100" s="133">
        <v>0.13758999999999999</v>
      </c>
      <c r="X100" s="133">
        <v>0.1857</v>
      </c>
      <c r="Y100" s="133">
        <v>8.5529999999999995E-2</v>
      </c>
      <c r="Z100" s="174">
        <v>0.12322</v>
      </c>
      <c r="AB100" s="173" t="s">
        <v>90</v>
      </c>
      <c r="AC100" s="133">
        <v>0.13331000000000001</v>
      </c>
      <c r="AD100" s="133">
        <v>0.17960999999999999</v>
      </c>
      <c r="AE100" s="133">
        <v>8.1240000000000007E-2</v>
      </c>
      <c r="AF100" s="174">
        <v>0.11713999999999999</v>
      </c>
      <c r="AH100" s="173" t="s">
        <v>90</v>
      </c>
      <c r="AI100" s="133">
        <v>0.13077</v>
      </c>
      <c r="AJ100" s="133">
        <v>0.17657</v>
      </c>
      <c r="AK100" s="133">
        <v>7.8710000000000002E-2</v>
      </c>
      <c r="AL100" s="174">
        <v>0.11409</v>
      </c>
      <c r="AN100" s="173" t="s">
        <v>90</v>
      </c>
      <c r="AO100" s="133">
        <v>0.13184999999999999</v>
      </c>
      <c r="AP100" s="133">
        <v>0.17787</v>
      </c>
      <c r="AQ100" s="133">
        <v>7.979E-2</v>
      </c>
      <c r="AR100" s="174">
        <v>0.11539000000000001</v>
      </c>
      <c r="AT100" s="173" t="s">
        <v>90</v>
      </c>
      <c r="AU100" s="133">
        <v>0.12603</v>
      </c>
      <c r="AV100" s="133">
        <v>0.17088</v>
      </c>
      <c r="AW100" s="133">
        <v>7.3959999999999998E-2</v>
      </c>
      <c r="AX100" s="174">
        <v>0.1084</v>
      </c>
      <c r="AZ100" s="173" t="s">
        <v>90</v>
      </c>
      <c r="BA100" s="133">
        <v>0.12712999999999999</v>
      </c>
      <c r="BB100" s="133">
        <v>0.17219999999999999</v>
      </c>
      <c r="BC100" s="133">
        <v>7.5069999999999998E-2</v>
      </c>
      <c r="BD100" s="174">
        <v>0.10972</v>
      </c>
      <c r="BF100" s="173" t="s">
        <v>90</v>
      </c>
      <c r="BG100" s="133">
        <v>0.12518000000000001</v>
      </c>
      <c r="BH100" s="133">
        <v>0.16986000000000001</v>
      </c>
      <c r="BI100" s="133">
        <v>7.3109999999999994E-2</v>
      </c>
      <c r="BJ100" s="174">
        <v>0.10738</v>
      </c>
      <c r="BL100" s="173" t="s">
        <v>90</v>
      </c>
      <c r="BM100" s="133">
        <v>0.1216</v>
      </c>
      <c r="BN100" s="133">
        <v>0.16556999999999999</v>
      </c>
      <c r="BO100" s="133">
        <v>6.6290000000000002E-2</v>
      </c>
      <c r="BP100" s="174">
        <v>9.919E-2</v>
      </c>
      <c r="BR100" s="173" t="s">
        <v>90</v>
      </c>
      <c r="BS100" s="133">
        <v>0.11994</v>
      </c>
      <c r="BT100" s="133">
        <v>0.16356999999999999</v>
      </c>
      <c r="BU100" s="133">
        <v>6.4619999999999997E-2</v>
      </c>
      <c r="BV100" s="174">
        <v>9.7189999999999999E-2</v>
      </c>
      <c r="BX100" s="173" t="s">
        <v>90</v>
      </c>
      <c r="BY100" s="133">
        <v>0.11871</v>
      </c>
      <c r="BZ100" s="133">
        <v>0.16209000000000001</v>
      </c>
      <c r="CA100" s="133">
        <v>6.3390000000000002E-2</v>
      </c>
      <c r="CB100" s="174">
        <v>9.5710000000000003E-2</v>
      </c>
      <c r="CD100" s="173" t="s">
        <v>90</v>
      </c>
      <c r="CE100" s="133">
        <v>0.12470000000000001</v>
      </c>
      <c r="CF100" s="133">
        <v>0.16928000000000001</v>
      </c>
      <c r="CG100" s="133">
        <v>6.8190000000000001E-2</v>
      </c>
      <c r="CH100" s="174">
        <v>0.10148</v>
      </c>
      <c r="CJ100" s="173" t="s">
        <v>90</v>
      </c>
      <c r="CK100" s="133">
        <v>0.12936</v>
      </c>
      <c r="CL100" s="133">
        <v>0.17488000000000001</v>
      </c>
      <c r="CM100" s="133">
        <v>7.2859999999999994E-2</v>
      </c>
      <c r="CN100" s="174">
        <v>0.10707</v>
      </c>
      <c r="CP100" s="173" t="s">
        <v>90</v>
      </c>
      <c r="CQ100" s="133">
        <v>0.13852</v>
      </c>
      <c r="CR100" s="133">
        <v>0.18587000000000001</v>
      </c>
      <c r="CS100" s="133">
        <v>8.2019999999999996E-2</v>
      </c>
      <c r="CT100" s="174">
        <v>0.11806</v>
      </c>
      <c r="CV100" s="173" t="s">
        <v>90</v>
      </c>
      <c r="CW100" s="133">
        <v>0.14199000000000001</v>
      </c>
      <c r="CX100" s="133">
        <v>0.18043000000000001</v>
      </c>
      <c r="CY100" s="133">
        <v>8.548E-2</v>
      </c>
      <c r="CZ100" s="174">
        <v>0.11262</v>
      </c>
      <c r="DB100" s="173" t="s">
        <v>90</v>
      </c>
      <c r="DC100" s="133">
        <v>0.1368</v>
      </c>
      <c r="DD100" s="133">
        <v>0.17421</v>
      </c>
      <c r="DE100" s="133">
        <v>8.0299999999999996E-2</v>
      </c>
      <c r="DF100" s="174">
        <v>0.10639999999999999</v>
      </c>
      <c r="DH100" s="173" t="s">
        <v>90</v>
      </c>
      <c r="DI100" s="133">
        <v>0.13297</v>
      </c>
      <c r="DJ100" s="133">
        <v>0.16961000000000001</v>
      </c>
      <c r="DK100" s="133">
        <v>7.6469999999999996E-2</v>
      </c>
      <c r="DL100" s="174">
        <v>0.1018</v>
      </c>
      <c r="DN100" s="173" t="s">
        <v>90</v>
      </c>
      <c r="DO100" s="133">
        <v>0.12376</v>
      </c>
      <c r="DP100" s="133">
        <v>0.15855</v>
      </c>
      <c r="DQ100" s="133">
        <v>6.7250000000000004E-2</v>
      </c>
      <c r="DR100" s="174">
        <v>9.0749999999999997E-2</v>
      </c>
      <c r="DT100" s="173" t="s">
        <v>90</v>
      </c>
      <c r="DU100" s="133">
        <v>0.12533</v>
      </c>
      <c r="DV100" s="133">
        <v>0.16042999999999999</v>
      </c>
      <c r="DW100" s="133">
        <v>6.8820000000000006E-2</v>
      </c>
      <c r="DX100" s="174">
        <v>9.2630000000000004E-2</v>
      </c>
      <c r="DZ100" s="173" t="s">
        <v>90</v>
      </c>
      <c r="EA100" s="133">
        <v>0.12356</v>
      </c>
      <c r="EB100" s="133">
        <v>0.15831999999999999</v>
      </c>
      <c r="EC100" s="133">
        <v>6.7059999999999995E-2</v>
      </c>
      <c r="ED100" s="174">
        <v>9.0509999999999993E-2</v>
      </c>
    </row>
    <row r="101" spans="2:134" ht="20.25" customHeight="1" thickBot="1" x14ac:dyDescent="0.4">
      <c r="B101" s="139"/>
      <c r="D101" s="175"/>
      <c r="E101" s="242"/>
      <c r="F101" s="242"/>
      <c r="G101" s="242"/>
      <c r="H101" s="176"/>
      <c r="J101" s="175"/>
      <c r="N101" s="176"/>
      <c r="P101" s="175"/>
      <c r="T101" s="176"/>
      <c r="V101" s="175"/>
      <c r="Z101" s="176"/>
      <c r="AB101" s="175"/>
      <c r="AF101" s="176"/>
      <c r="AH101" s="175"/>
      <c r="AL101" s="176"/>
      <c r="AN101" s="175"/>
      <c r="AR101" s="176"/>
      <c r="AT101" s="175"/>
      <c r="AX101" s="176"/>
      <c r="AZ101" s="175"/>
      <c r="BD101" s="176"/>
      <c r="BF101" s="175"/>
      <c r="BJ101" s="176"/>
      <c r="BL101" s="175"/>
      <c r="BP101" s="176"/>
      <c r="BR101" s="175"/>
      <c r="BV101" s="176"/>
      <c r="BX101" s="175"/>
      <c r="CB101" s="176"/>
      <c r="CD101" s="175"/>
      <c r="CH101" s="176"/>
      <c r="CJ101" s="175"/>
      <c r="CN101" s="176"/>
      <c r="CP101" s="175"/>
      <c r="CT101" s="176"/>
      <c r="CV101" s="175"/>
      <c r="CZ101" s="176"/>
      <c r="DB101" s="175"/>
      <c r="DF101" s="176"/>
      <c r="DH101" s="175"/>
      <c r="DL101" s="176"/>
      <c r="DN101" s="175"/>
      <c r="DR101" s="176"/>
      <c r="DT101" s="175"/>
      <c r="DX101" s="176"/>
      <c r="DZ101" s="175"/>
      <c r="ED101" s="176"/>
    </row>
    <row r="102" spans="2:134" ht="20.25" customHeight="1" thickBot="1" x14ac:dyDescent="0.4">
      <c r="B102" s="139"/>
      <c r="D102" s="177"/>
      <c r="E102" s="227" t="s">
        <v>20</v>
      </c>
      <c r="F102" s="227"/>
      <c r="G102" s="227" t="s">
        <v>17</v>
      </c>
      <c r="H102" s="231"/>
      <c r="J102" s="177"/>
      <c r="K102" s="227" t="s">
        <v>20</v>
      </c>
      <c r="L102" s="227"/>
      <c r="M102" s="227" t="s">
        <v>17</v>
      </c>
      <c r="N102" s="231"/>
      <c r="P102" s="177"/>
      <c r="Q102" s="227" t="s">
        <v>20</v>
      </c>
      <c r="R102" s="227"/>
      <c r="S102" s="227" t="s">
        <v>17</v>
      </c>
      <c r="T102" s="231"/>
      <c r="V102" s="177"/>
      <c r="W102" s="227" t="s">
        <v>20</v>
      </c>
      <c r="X102" s="227"/>
      <c r="Y102" s="227" t="s">
        <v>17</v>
      </c>
      <c r="Z102" s="231"/>
      <c r="AB102" s="177"/>
      <c r="AC102" s="227" t="s">
        <v>20</v>
      </c>
      <c r="AD102" s="227"/>
      <c r="AE102" s="227" t="s">
        <v>17</v>
      </c>
      <c r="AF102" s="231"/>
      <c r="AH102" s="177"/>
      <c r="AI102" s="227" t="s">
        <v>20</v>
      </c>
      <c r="AJ102" s="227"/>
      <c r="AK102" s="227" t="s">
        <v>17</v>
      </c>
      <c r="AL102" s="231"/>
      <c r="AN102" s="177"/>
      <c r="AO102" s="227" t="s">
        <v>20</v>
      </c>
      <c r="AP102" s="227"/>
      <c r="AQ102" s="227" t="s">
        <v>17</v>
      </c>
      <c r="AR102" s="231"/>
      <c r="AT102" s="177"/>
      <c r="AU102" s="227" t="s">
        <v>20</v>
      </c>
      <c r="AV102" s="227"/>
      <c r="AW102" s="227" t="s">
        <v>17</v>
      </c>
      <c r="AX102" s="231"/>
      <c r="AZ102" s="177"/>
      <c r="BA102" s="227" t="s">
        <v>20</v>
      </c>
      <c r="BB102" s="227"/>
      <c r="BC102" s="227" t="s">
        <v>17</v>
      </c>
      <c r="BD102" s="231"/>
      <c r="BF102" s="177"/>
      <c r="BG102" s="227" t="s">
        <v>20</v>
      </c>
      <c r="BH102" s="227"/>
      <c r="BI102" s="227" t="s">
        <v>17</v>
      </c>
      <c r="BJ102" s="231"/>
      <c r="BL102" s="177"/>
      <c r="BM102" s="227" t="s">
        <v>20</v>
      </c>
      <c r="BN102" s="227"/>
      <c r="BO102" s="227" t="s">
        <v>17</v>
      </c>
      <c r="BP102" s="231"/>
      <c r="BR102" s="177"/>
      <c r="BS102" s="227" t="s">
        <v>20</v>
      </c>
      <c r="BT102" s="227"/>
      <c r="BU102" s="227" t="s">
        <v>17</v>
      </c>
      <c r="BV102" s="231"/>
      <c r="BX102" s="177"/>
      <c r="BY102" s="227" t="s">
        <v>20</v>
      </c>
      <c r="BZ102" s="227"/>
      <c r="CA102" s="227" t="s">
        <v>17</v>
      </c>
      <c r="CB102" s="231"/>
      <c r="CD102" s="177"/>
      <c r="CE102" s="227" t="s">
        <v>20</v>
      </c>
      <c r="CF102" s="227"/>
      <c r="CG102" s="227" t="s">
        <v>17</v>
      </c>
      <c r="CH102" s="231"/>
      <c r="CJ102" s="177"/>
      <c r="CK102" s="227" t="s">
        <v>20</v>
      </c>
      <c r="CL102" s="227"/>
      <c r="CM102" s="227" t="s">
        <v>17</v>
      </c>
      <c r="CN102" s="231"/>
      <c r="CP102" s="177"/>
      <c r="CQ102" s="227" t="s">
        <v>20</v>
      </c>
      <c r="CR102" s="227"/>
      <c r="CS102" s="227" t="s">
        <v>17</v>
      </c>
      <c r="CT102" s="231"/>
      <c r="CV102" s="177"/>
      <c r="CW102" s="227" t="s">
        <v>20</v>
      </c>
      <c r="CX102" s="227"/>
      <c r="CY102" s="227" t="s">
        <v>17</v>
      </c>
      <c r="CZ102" s="231"/>
      <c r="DB102" s="177"/>
      <c r="DC102" s="227" t="s">
        <v>20</v>
      </c>
      <c r="DD102" s="227"/>
      <c r="DE102" s="227" t="s">
        <v>17</v>
      </c>
      <c r="DF102" s="231"/>
      <c r="DH102" s="177"/>
      <c r="DI102" s="227" t="s">
        <v>20</v>
      </c>
      <c r="DJ102" s="227"/>
      <c r="DK102" s="227" t="s">
        <v>17</v>
      </c>
      <c r="DL102" s="231"/>
      <c r="DN102" s="177"/>
      <c r="DO102" s="227" t="s">
        <v>20</v>
      </c>
      <c r="DP102" s="227"/>
      <c r="DQ102" s="227" t="s">
        <v>17</v>
      </c>
      <c r="DR102" s="231"/>
      <c r="DT102" s="177"/>
      <c r="DU102" s="227" t="s">
        <v>20</v>
      </c>
      <c r="DV102" s="227"/>
      <c r="DW102" s="227" t="s">
        <v>17</v>
      </c>
      <c r="DX102" s="231"/>
      <c r="DZ102" s="177"/>
      <c r="EA102" s="227" t="s">
        <v>20</v>
      </c>
      <c r="EB102" s="227"/>
      <c r="EC102" s="227" t="s">
        <v>17</v>
      </c>
      <c r="ED102" s="231"/>
    </row>
    <row r="103" spans="2:134" ht="20.25" customHeight="1" thickBot="1" x14ac:dyDescent="0.4">
      <c r="B103" s="139"/>
      <c r="D103" s="169"/>
      <c r="E103" s="125" t="s">
        <v>88</v>
      </c>
      <c r="F103" s="125" t="s">
        <v>89</v>
      </c>
      <c r="G103" s="125" t="s">
        <v>88</v>
      </c>
      <c r="H103" s="170" t="s">
        <v>89</v>
      </c>
      <c r="J103" s="169"/>
      <c r="K103" s="125" t="s">
        <v>88</v>
      </c>
      <c r="L103" s="125" t="s">
        <v>89</v>
      </c>
      <c r="M103" s="125" t="s">
        <v>88</v>
      </c>
      <c r="N103" s="170" t="s">
        <v>89</v>
      </c>
      <c r="P103" s="169"/>
      <c r="Q103" s="125" t="s">
        <v>88</v>
      </c>
      <c r="R103" s="125" t="s">
        <v>89</v>
      </c>
      <c r="S103" s="125" t="s">
        <v>88</v>
      </c>
      <c r="T103" s="170" t="s">
        <v>89</v>
      </c>
      <c r="V103" s="169"/>
      <c r="W103" s="125" t="s">
        <v>88</v>
      </c>
      <c r="X103" s="125" t="s">
        <v>89</v>
      </c>
      <c r="Y103" s="125" t="s">
        <v>88</v>
      </c>
      <c r="Z103" s="170" t="s">
        <v>89</v>
      </c>
      <c r="AB103" s="169"/>
      <c r="AC103" s="125" t="s">
        <v>88</v>
      </c>
      <c r="AD103" s="125" t="s">
        <v>89</v>
      </c>
      <c r="AE103" s="125" t="s">
        <v>88</v>
      </c>
      <c r="AF103" s="170" t="s">
        <v>89</v>
      </c>
      <c r="AH103" s="169"/>
      <c r="AI103" s="125" t="s">
        <v>88</v>
      </c>
      <c r="AJ103" s="125" t="s">
        <v>89</v>
      </c>
      <c r="AK103" s="125" t="s">
        <v>88</v>
      </c>
      <c r="AL103" s="170" t="s">
        <v>89</v>
      </c>
      <c r="AN103" s="169"/>
      <c r="AO103" s="125" t="s">
        <v>88</v>
      </c>
      <c r="AP103" s="125" t="s">
        <v>89</v>
      </c>
      <c r="AQ103" s="125" t="s">
        <v>88</v>
      </c>
      <c r="AR103" s="170" t="s">
        <v>89</v>
      </c>
      <c r="AT103" s="169"/>
      <c r="AU103" s="125" t="s">
        <v>88</v>
      </c>
      <c r="AV103" s="125" t="s">
        <v>89</v>
      </c>
      <c r="AW103" s="125" t="s">
        <v>88</v>
      </c>
      <c r="AX103" s="170" t="s">
        <v>89</v>
      </c>
      <c r="AZ103" s="169"/>
      <c r="BA103" s="125" t="s">
        <v>88</v>
      </c>
      <c r="BB103" s="125" t="s">
        <v>89</v>
      </c>
      <c r="BC103" s="125" t="s">
        <v>88</v>
      </c>
      <c r="BD103" s="170" t="s">
        <v>89</v>
      </c>
      <c r="BF103" s="169"/>
      <c r="BG103" s="125" t="s">
        <v>88</v>
      </c>
      <c r="BH103" s="125" t="s">
        <v>89</v>
      </c>
      <c r="BI103" s="125" t="s">
        <v>88</v>
      </c>
      <c r="BJ103" s="170" t="s">
        <v>89</v>
      </c>
      <c r="BL103" s="169"/>
      <c r="BM103" s="125" t="s">
        <v>88</v>
      </c>
      <c r="BN103" s="125" t="s">
        <v>89</v>
      </c>
      <c r="BO103" s="125" t="s">
        <v>88</v>
      </c>
      <c r="BP103" s="170" t="s">
        <v>89</v>
      </c>
      <c r="BR103" s="169"/>
      <c r="BS103" s="125" t="s">
        <v>88</v>
      </c>
      <c r="BT103" s="125" t="s">
        <v>89</v>
      </c>
      <c r="BU103" s="125" t="s">
        <v>88</v>
      </c>
      <c r="BV103" s="170" t="s">
        <v>89</v>
      </c>
      <c r="BX103" s="169"/>
      <c r="BY103" s="125" t="s">
        <v>88</v>
      </c>
      <c r="BZ103" s="125" t="s">
        <v>89</v>
      </c>
      <c r="CA103" s="125" t="s">
        <v>88</v>
      </c>
      <c r="CB103" s="170" t="s">
        <v>89</v>
      </c>
      <c r="CD103" s="169"/>
      <c r="CE103" s="125" t="s">
        <v>88</v>
      </c>
      <c r="CF103" s="125" t="s">
        <v>89</v>
      </c>
      <c r="CG103" s="125" t="s">
        <v>88</v>
      </c>
      <c r="CH103" s="170" t="s">
        <v>89</v>
      </c>
      <c r="CJ103" s="169"/>
      <c r="CK103" s="125" t="s">
        <v>88</v>
      </c>
      <c r="CL103" s="125" t="s">
        <v>89</v>
      </c>
      <c r="CM103" s="125" t="s">
        <v>88</v>
      </c>
      <c r="CN103" s="170" t="s">
        <v>89</v>
      </c>
      <c r="CP103" s="169"/>
      <c r="CQ103" s="125" t="s">
        <v>88</v>
      </c>
      <c r="CR103" s="125" t="s">
        <v>89</v>
      </c>
      <c r="CS103" s="125" t="s">
        <v>88</v>
      </c>
      <c r="CT103" s="170" t="s">
        <v>89</v>
      </c>
      <c r="CV103" s="169"/>
      <c r="CW103" s="125" t="s">
        <v>88</v>
      </c>
      <c r="CX103" s="125" t="s">
        <v>89</v>
      </c>
      <c r="CY103" s="125" t="s">
        <v>88</v>
      </c>
      <c r="CZ103" s="170" t="s">
        <v>89</v>
      </c>
      <c r="DB103" s="169"/>
      <c r="DC103" s="125" t="s">
        <v>88</v>
      </c>
      <c r="DD103" s="125" t="s">
        <v>89</v>
      </c>
      <c r="DE103" s="125" t="s">
        <v>88</v>
      </c>
      <c r="DF103" s="170" t="s">
        <v>89</v>
      </c>
      <c r="DH103" s="169"/>
      <c r="DI103" s="125" t="s">
        <v>88</v>
      </c>
      <c r="DJ103" s="125" t="s">
        <v>89</v>
      </c>
      <c r="DK103" s="125" t="s">
        <v>88</v>
      </c>
      <c r="DL103" s="170" t="s">
        <v>89</v>
      </c>
      <c r="DN103" s="169"/>
      <c r="DO103" s="125" t="s">
        <v>88</v>
      </c>
      <c r="DP103" s="125" t="s">
        <v>89</v>
      </c>
      <c r="DQ103" s="125" t="s">
        <v>88</v>
      </c>
      <c r="DR103" s="170" t="s">
        <v>89</v>
      </c>
      <c r="DT103" s="169"/>
      <c r="DU103" s="125" t="s">
        <v>88</v>
      </c>
      <c r="DV103" s="125" t="s">
        <v>89</v>
      </c>
      <c r="DW103" s="125" t="s">
        <v>88</v>
      </c>
      <c r="DX103" s="170" t="s">
        <v>89</v>
      </c>
      <c r="DZ103" s="169"/>
      <c r="EA103" s="125" t="s">
        <v>88</v>
      </c>
      <c r="EB103" s="125" t="s">
        <v>89</v>
      </c>
      <c r="EC103" s="125" t="s">
        <v>88</v>
      </c>
      <c r="ED103" s="170" t="s">
        <v>89</v>
      </c>
    </row>
    <row r="104" spans="2:134" ht="20.25" customHeight="1" thickBot="1" x14ac:dyDescent="0.4">
      <c r="B104" s="226" t="s">
        <v>47</v>
      </c>
      <c r="C104" s="167" t="s">
        <v>56</v>
      </c>
      <c r="D104" s="171" t="s">
        <v>56</v>
      </c>
      <c r="E104" s="131">
        <v>77.472361583865407</v>
      </c>
      <c r="F104" s="131">
        <v>96.17</v>
      </c>
      <c r="G104" s="131">
        <v>226.01520732440571</v>
      </c>
      <c r="H104" s="172">
        <v>287.8</v>
      </c>
      <c r="I104" s="242"/>
      <c r="J104" s="171" t="s">
        <v>56</v>
      </c>
      <c r="K104" s="131">
        <v>77.472361583865407</v>
      </c>
      <c r="L104" s="131">
        <v>96.17</v>
      </c>
      <c r="M104" s="131">
        <v>226.01520732440571</v>
      </c>
      <c r="N104" s="172">
        <v>287.8</v>
      </c>
      <c r="P104" s="171" t="s">
        <v>56</v>
      </c>
      <c r="Q104" s="131">
        <v>77.472361583865407</v>
      </c>
      <c r="R104" s="131">
        <v>96.17</v>
      </c>
      <c r="S104" s="131">
        <v>226.01520732440571</v>
      </c>
      <c r="T104" s="172">
        <v>287.8</v>
      </c>
      <c r="V104" s="171" t="s">
        <v>56</v>
      </c>
      <c r="W104" s="131">
        <v>77.472361583865407</v>
      </c>
      <c r="X104" s="131">
        <v>96.17</v>
      </c>
      <c r="Y104" s="131">
        <v>226.01520732440571</v>
      </c>
      <c r="Z104" s="172">
        <v>287.8</v>
      </c>
      <c r="AB104" s="171" t="s">
        <v>56</v>
      </c>
      <c r="AC104" s="131">
        <v>77.472361583865407</v>
      </c>
      <c r="AD104" s="131">
        <v>96.17</v>
      </c>
      <c r="AE104" s="131">
        <v>226.01520732440571</v>
      </c>
      <c r="AF104" s="172">
        <v>287.8</v>
      </c>
      <c r="AH104" s="171" t="s">
        <v>56</v>
      </c>
      <c r="AI104" s="131">
        <v>77.472361583865407</v>
      </c>
      <c r="AJ104" s="131">
        <v>96.17</v>
      </c>
      <c r="AK104" s="131">
        <v>226.01520732440571</v>
      </c>
      <c r="AL104" s="172">
        <v>287.8</v>
      </c>
      <c r="AN104" s="171" t="s">
        <v>56</v>
      </c>
      <c r="AO104" s="131">
        <v>77.472361583865407</v>
      </c>
      <c r="AP104" s="131">
        <v>96.17</v>
      </c>
      <c r="AQ104" s="131">
        <v>226.01520732440571</v>
      </c>
      <c r="AR104" s="172">
        <v>287.8</v>
      </c>
      <c r="AT104" s="171" t="s">
        <v>56</v>
      </c>
      <c r="AU104" s="131">
        <v>77.472361583865407</v>
      </c>
      <c r="AV104" s="131">
        <v>96.17</v>
      </c>
      <c r="AW104" s="131">
        <v>226.01520732440571</v>
      </c>
      <c r="AX104" s="172">
        <v>287.8</v>
      </c>
      <c r="AZ104" s="171" t="s">
        <v>56</v>
      </c>
      <c r="BA104" s="131">
        <v>77.472361583865407</v>
      </c>
      <c r="BB104" s="131">
        <v>96.17</v>
      </c>
      <c r="BC104" s="131">
        <v>226.01520732440571</v>
      </c>
      <c r="BD104" s="172">
        <v>287.8</v>
      </c>
      <c r="BF104" s="171" t="s">
        <v>56</v>
      </c>
      <c r="BG104" s="131">
        <v>77.472361583865407</v>
      </c>
      <c r="BH104" s="131">
        <v>96.17</v>
      </c>
      <c r="BI104" s="131">
        <v>226.01520732440571</v>
      </c>
      <c r="BJ104" s="172">
        <v>287.8</v>
      </c>
      <c r="BL104" s="171" t="s">
        <v>56</v>
      </c>
      <c r="BM104" s="131">
        <v>67.889999999999986</v>
      </c>
      <c r="BN104" s="131">
        <v>84.81</v>
      </c>
      <c r="BO104" s="131">
        <v>211.07</v>
      </c>
      <c r="BP104" s="172">
        <v>267.55</v>
      </c>
      <c r="BR104" s="171" t="s">
        <v>56</v>
      </c>
      <c r="BS104" s="131">
        <v>67.889999999999986</v>
      </c>
      <c r="BT104" s="131">
        <v>84.81</v>
      </c>
      <c r="BU104" s="131">
        <v>211.07</v>
      </c>
      <c r="BV104" s="172">
        <v>267.55</v>
      </c>
      <c r="BX104" s="171" t="s">
        <v>56</v>
      </c>
      <c r="BY104" s="131">
        <v>67.889999999999986</v>
      </c>
      <c r="BZ104" s="131">
        <v>84.81</v>
      </c>
      <c r="CA104" s="131">
        <v>211.07</v>
      </c>
      <c r="CB104" s="172">
        <v>267.55</v>
      </c>
      <c r="CD104" s="171" t="s">
        <v>56</v>
      </c>
      <c r="CE104" s="131">
        <v>67.889999999999986</v>
      </c>
      <c r="CF104" s="131">
        <v>84.81</v>
      </c>
      <c r="CG104" s="131">
        <v>211.07</v>
      </c>
      <c r="CH104" s="172">
        <v>267.55</v>
      </c>
      <c r="CJ104" s="171" t="s">
        <v>56</v>
      </c>
      <c r="CK104" s="131">
        <v>67.889999999999986</v>
      </c>
      <c r="CL104" s="131">
        <v>84.81</v>
      </c>
      <c r="CM104" s="131">
        <v>211.07</v>
      </c>
      <c r="CN104" s="172">
        <v>267.55</v>
      </c>
      <c r="CP104" s="171" t="s">
        <v>56</v>
      </c>
      <c r="CQ104" s="131">
        <v>67.889999999999986</v>
      </c>
      <c r="CR104" s="131">
        <v>84.81</v>
      </c>
      <c r="CS104" s="131">
        <v>211.07</v>
      </c>
      <c r="CT104" s="172">
        <v>267.55</v>
      </c>
      <c r="CV104" s="171" t="s">
        <v>56</v>
      </c>
      <c r="CW104" s="131">
        <v>67.889999999999986</v>
      </c>
      <c r="CX104" s="131">
        <v>84.81</v>
      </c>
      <c r="CY104" s="131">
        <v>211.07</v>
      </c>
      <c r="CZ104" s="172">
        <v>267.55</v>
      </c>
      <c r="DB104" s="171" t="s">
        <v>56</v>
      </c>
      <c r="DC104" s="131">
        <v>67.889999999999986</v>
      </c>
      <c r="DD104" s="131">
        <v>84.81</v>
      </c>
      <c r="DE104" s="131">
        <v>211.07</v>
      </c>
      <c r="DF104" s="172">
        <v>267.55</v>
      </c>
      <c r="DH104" s="171" t="s">
        <v>56</v>
      </c>
      <c r="DI104" s="131">
        <v>67.889999999999986</v>
      </c>
      <c r="DJ104" s="131">
        <v>84.81</v>
      </c>
      <c r="DK104" s="131">
        <v>211.07</v>
      </c>
      <c r="DL104" s="172">
        <v>267.55</v>
      </c>
      <c r="DN104" s="171" t="s">
        <v>56</v>
      </c>
      <c r="DO104" s="131">
        <v>67.889999999999986</v>
      </c>
      <c r="DP104" s="131">
        <v>84.81</v>
      </c>
      <c r="DQ104" s="131">
        <v>211.07</v>
      </c>
      <c r="DR104" s="172">
        <v>267.55</v>
      </c>
      <c r="DT104" s="171" t="s">
        <v>56</v>
      </c>
      <c r="DU104" s="131">
        <v>67.889999999999986</v>
      </c>
      <c r="DV104" s="131">
        <v>84.81</v>
      </c>
      <c r="DW104" s="131">
        <v>211.07</v>
      </c>
      <c r="DX104" s="172">
        <v>267.55</v>
      </c>
      <c r="DZ104" s="171" t="s">
        <v>56</v>
      </c>
      <c r="EA104" s="131">
        <v>67.889999999999986</v>
      </c>
      <c r="EB104" s="131">
        <v>84.81</v>
      </c>
      <c r="EC104" s="131">
        <v>211.07</v>
      </c>
      <c r="ED104" s="172">
        <v>267.55</v>
      </c>
    </row>
    <row r="105" spans="2:134" ht="20.25" customHeight="1" thickBot="1" x14ac:dyDescent="0.4">
      <c r="B105" s="226"/>
      <c r="C105" s="168" t="s">
        <v>41</v>
      </c>
      <c r="D105" s="173" t="s">
        <v>90</v>
      </c>
      <c r="E105" s="133">
        <v>0.16181999999999999</v>
      </c>
      <c r="F105" s="133">
        <v>0.21476999999999999</v>
      </c>
      <c r="G105" s="133">
        <v>8.6389999999999995E-2</v>
      </c>
      <c r="H105" s="174">
        <v>0.12426</v>
      </c>
      <c r="I105" s="242"/>
      <c r="J105" s="173" t="s">
        <v>90</v>
      </c>
      <c r="K105" s="133">
        <v>0.15955</v>
      </c>
      <c r="L105" s="133">
        <v>0.21204999999999999</v>
      </c>
      <c r="M105" s="133">
        <v>8.3940000000000001E-2</v>
      </c>
      <c r="N105" s="174">
        <v>0.12132</v>
      </c>
      <c r="P105" s="173" t="s">
        <v>90</v>
      </c>
      <c r="Q105" s="133">
        <v>0.15734000000000001</v>
      </c>
      <c r="R105" s="133">
        <v>0.2094</v>
      </c>
      <c r="S105" s="133">
        <v>8.1729999999999997E-2</v>
      </c>
      <c r="T105" s="174">
        <v>0.11867</v>
      </c>
      <c r="V105" s="173" t="s">
        <v>90</v>
      </c>
      <c r="W105" s="133">
        <v>0.15706999999999999</v>
      </c>
      <c r="X105" s="133">
        <v>0.20907999999999999</v>
      </c>
      <c r="Y105" s="133">
        <v>8.1470000000000001E-2</v>
      </c>
      <c r="Z105" s="174">
        <v>0.11835</v>
      </c>
      <c r="AB105" s="173" t="s">
        <v>90</v>
      </c>
      <c r="AC105" s="133">
        <v>0.15279000000000001</v>
      </c>
      <c r="AD105" s="133">
        <v>0.20299</v>
      </c>
      <c r="AE105" s="133">
        <v>7.7179999999999999E-2</v>
      </c>
      <c r="AF105" s="174">
        <v>0.11226</v>
      </c>
      <c r="AH105" s="173" t="s">
        <v>90</v>
      </c>
      <c r="AI105" s="133">
        <v>0.15026</v>
      </c>
      <c r="AJ105" s="133">
        <v>0.19994999999999999</v>
      </c>
      <c r="AK105" s="133">
        <v>7.4649999999999994E-2</v>
      </c>
      <c r="AL105" s="174">
        <v>0.10922</v>
      </c>
      <c r="AN105" s="173" t="s">
        <v>90</v>
      </c>
      <c r="AO105" s="133">
        <v>0.15134</v>
      </c>
      <c r="AP105" s="133">
        <v>0.20125000000000001</v>
      </c>
      <c r="AQ105" s="133">
        <v>7.5730000000000006E-2</v>
      </c>
      <c r="AR105" s="174">
        <v>0.11051999999999999</v>
      </c>
      <c r="AT105" s="173" t="s">
        <v>90</v>
      </c>
      <c r="AU105" s="133">
        <v>0.14551</v>
      </c>
      <c r="AV105" s="133">
        <v>0.19425000000000001</v>
      </c>
      <c r="AW105" s="133">
        <v>6.9900000000000004E-2</v>
      </c>
      <c r="AX105" s="174">
        <v>0.10353</v>
      </c>
      <c r="AZ105" s="173" t="s">
        <v>90</v>
      </c>
      <c r="BA105" s="133">
        <v>0.14660999999999999</v>
      </c>
      <c r="BB105" s="133">
        <v>0.19558</v>
      </c>
      <c r="BC105" s="133">
        <v>7.1010000000000004E-2</v>
      </c>
      <c r="BD105" s="174">
        <v>0.10485</v>
      </c>
      <c r="BF105" s="173" t="s">
        <v>90</v>
      </c>
      <c r="BG105" s="133">
        <v>0.14466000000000001</v>
      </c>
      <c r="BH105" s="133">
        <v>0.19324</v>
      </c>
      <c r="BI105" s="133">
        <v>6.905E-2</v>
      </c>
      <c r="BJ105" s="174">
        <v>0.10251</v>
      </c>
      <c r="BL105" s="173" t="s">
        <v>90</v>
      </c>
      <c r="BM105" s="133">
        <v>0.14438999999999999</v>
      </c>
      <c r="BN105" s="133">
        <v>0.19291</v>
      </c>
      <c r="BO105" s="133">
        <v>6.216E-2</v>
      </c>
      <c r="BP105" s="174">
        <v>9.4240000000000004E-2</v>
      </c>
      <c r="BR105" s="173" t="s">
        <v>90</v>
      </c>
      <c r="BS105" s="133">
        <v>0.14273</v>
      </c>
      <c r="BT105" s="133">
        <v>0.19092000000000001</v>
      </c>
      <c r="BU105" s="133">
        <v>6.0499999999999998E-2</v>
      </c>
      <c r="BV105" s="174">
        <v>9.2240000000000003E-2</v>
      </c>
      <c r="BX105" s="173" t="s">
        <v>90</v>
      </c>
      <c r="BY105" s="133">
        <v>0.14149</v>
      </c>
      <c r="BZ105" s="133">
        <v>0.18944</v>
      </c>
      <c r="CA105" s="133">
        <v>5.9270000000000003E-2</v>
      </c>
      <c r="CB105" s="174">
        <v>9.0759999999999993E-2</v>
      </c>
      <c r="CD105" s="173" t="s">
        <v>90</v>
      </c>
      <c r="CE105" s="133">
        <v>0.14788999999999999</v>
      </c>
      <c r="CF105" s="133">
        <v>0.19711999999999999</v>
      </c>
      <c r="CG105" s="133">
        <v>6.5189999999999998E-2</v>
      </c>
      <c r="CH105" s="174">
        <v>9.7869999999999999E-2</v>
      </c>
      <c r="CJ105" s="173" t="s">
        <v>90</v>
      </c>
      <c r="CK105" s="133">
        <v>0.15256</v>
      </c>
      <c r="CL105" s="133">
        <v>0.20271</v>
      </c>
      <c r="CM105" s="133">
        <v>6.9849999999999995E-2</v>
      </c>
      <c r="CN105" s="174">
        <v>0.10347000000000001</v>
      </c>
      <c r="CP105" s="173" t="s">
        <v>90</v>
      </c>
      <c r="CQ105" s="133">
        <v>0.16172</v>
      </c>
      <c r="CR105" s="133">
        <v>0.21371000000000001</v>
      </c>
      <c r="CS105" s="133">
        <v>7.9009999999999997E-2</v>
      </c>
      <c r="CT105" s="174">
        <v>0.11446000000000001</v>
      </c>
      <c r="CV105" s="173" t="s">
        <v>90</v>
      </c>
      <c r="CW105" s="133">
        <v>0.16517999999999999</v>
      </c>
      <c r="CX105" s="133">
        <v>0.20826</v>
      </c>
      <c r="CY105" s="133">
        <v>8.2479999999999998E-2</v>
      </c>
      <c r="CZ105" s="174">
        <v>0.10902000000000001</v>
      </c>
      <c r="DB105" s="173" t="s">
        <v>90</v>
      </c>
      <c r="DC105" s="133">
        <v>0.16</v>
      </c>
      <c r="DD105" s="133">
        <v>0.20204</v>
      </c>
      <c r="DE105" s="133">
        <v>7.7289999999999998E-2</v>
      </c>
      <c r="DF105" s="174">
        <v>0.10279000000000001</v>
      </c>
      <c r="DH105" s="173" t="s">
        <v>90</v>
      </c>
      <c r="DI105" s="133">
        <v>0.15617</v>
      </c>
      <c r="DJ105" s="133">
        <v>0.19744</v>
      </c>
      <c r="DK105" s="133">
        <v>7.3459999999999998E-2</v>
      </c>
      <c r="DL105" s="174">
        <v>9.8199999999999996E-2</v>
      </c>
      <c r="DN105" s="173" t="s">
        <v>90</v>
      </c>
      <c r="DO105" s="133">
        <v>0.14695</v>
      </c>
      <c r="DP105" s="133">
        <v>0.18639</v>
      </c>
      <c r="DQ105" s="133">
        <v>6.4250000000000002E-2</v>
      </c>
      <c r="DR105" s="174">
        <v>8.7139999999999995E-2</v>
      </c>
      <c r="DT105" s="173" t="s">
        <v>90</v>
      </c>
      <c r="DU105" s="133">
        <v>0.14852000000000001</v>
      </c>
      <c r="DV105" s="133">
        <v>0.18826999999999999</v>
      </c>
      <c r="DW105" s="133">
        <v>6.5809999999999994E-2</v>
      </c>
      <c r="DX105" s="174">
        <v>8.9020000000000002E-2</v>
      </c>
      <c r="DZ105" s="173" t="s">
        <v>90</v>
      </c>
      <c r="EA105" s="133">
        <v>0.14676</v>
      </c>
      <c r="EB105" s="133">
        <v>0.18615000000000001</v>
      </c>
      <c r="EC105" s="133">
        <v>6.4049999999999996E-2</v>
      </c>
      <c r="ED105" s="174">
        <v>8.6900000000000005E-2</v>
      </c>
    </row>
    <row r="106" spans="2:134" ht="20.25" customHeight="1" thickBot="1" x14ac:dyDescent="0.4">
      <c r="B106" s="139"/>
      <c r="D106" s="175"/>
      <c r="E106" s="242"/>
      <c r="F106" s="242"/>
      <c r="G106" s="242"/>
      <c r="H106" s="176"/>
      <c r="J106" s="175"/>
      <c r="N106" s="176"/>
      <c r="P106" s="175"/>
      <c r="T106" s="176"/>
      <c r="V106" s="175"/>
      <c r="Z106" s="176"/>
      <c r="AB106" s="175"/>
      <c r="AF106" s="176"/>
      <c r="AH106" s="175"/>
      <c r="AL106" s="176"/>
      <c r="AN106" s="175"/>
      <c r="AR106" s="176"/>
      <c r="AT106" s="175"/>
      <c r="AX106" s="176"/>
      <c r="AZ106" s="175"/>
      <c r="BD106" s="176"/>
      <c r="BF106" s="175"/>
      <c r="BJ106" s="176"/>
      <c r="BL106" s="175"/>
      <c r="BP106" s="176"/>
      <c r="BR106" s="175"/>
      <c r="BV106" s="176"/>
      <c r="BX106" s="175"/>
      <c r="CB106" s="176"/>
      <c r="CD106" s="175"/>
      <c r="CH106" s="176"/>
      <c r="CJ106" s="175"/>
      <c r="CN106" s="176"/>
      <c r="CP106" s="175"/>
      <c r="CT106" s="176"/>
      <c r="CV106" s="175"/>
      <c r="CZ106" s="176"/>
      <c r="DB106" s="175"/>
      <c r="DF106" s="176"/>
      <c r="DH106" s="175"/>
      <c r="DL106" s="176"/>
      <c r="DN106" s="175"/>
      <c r="DR106" s="176"/>
      <c r="DT106" s="175"/>
      <c r="DX106" s="176"/>
      <c r="DZ106" s="175"/>
      <c r="ED106" s="176"/>
    </row>
    <row r="107" spans="2:134" ht="20.25" customHeight="1" thickBot="1" x14ac:dyDescent="0.4">
      <c r="B107" s="139"/>
      <c r="D107" s="177"/>
      <c r="E107" s="227" t="s">
        <v>20</v>
      </c>
      <c r="F107" s="227"/>
      <c r="G107" s="227" t="s">
        <v>17</v>
      </c>
      <c r="H107" s="231"/>
      <c r="J107" s="177"/>
      <c r="K107" s="227" t="s">
        <v>20</v>
      </c>
      <c r="L107" s="227"/>
      <c r="M107" s="227" t="s">
        <v>17</v>
      </c>
      <c r="N107" s="231"/>
      <c r="P107" s="177"/>
      <c r="Q107" s="227" t="s">
        <v>20</v>
      </c>
      <c r="R107" s="227"/>
      <c r="S107" s="227" t="s">
        <v>17</v>
      </c>
      <c r="T107" s="231"/>
      <c r="V107" s="177"/>
      <c r="W107" s="227" t="s">
        <v>20</v>
      </c>
      <c r="X107" s="227"/>
      <c r="Y107" s="227" t="s">
        <v>17</v>
      </c>
      <c r="Z107" s="231"/>
      <c r="AB107" s="177"/>
      <c r="AC107" s="227" t="s">
        <v>20</v>
      </c>
      <c r="AD107" s="227"/>
      <c r="AE107" s="227" t="s">
        <v>17</v>
      </c>
      <c r="AF107" s="231"/>
      <c r="AH107" s="177"/>
      <c r="AI107" s="227" t="s">
        <v>20</v>
      </c>
      <c r="AJ107" s="227"/>
      <c r="AK107" s="227" t="s">
        <v>17</v>
      </c>
      <c r="AL107" s="231"/>
      <c r="AN107" s="177"/>
      <c r="AO107" s="227" t="s">
        <v>20</v>
      </c>
      <c r="AP107" s="227"/>
      <c r="AQ107" s="227" t="s">
        <v>17</v>
      </c>
      <c r="AR107" s="231"/>
      <c r="AT107" s="177"/>
      <c r="AU107" s="227" t="s">
        <v>20</v>
      </c>
      <c r="AV107" s="227"/>
      <c r="AW107" s="227" t="s">
        <v>17</v>
      </c>
      <c r="AX107" s="231"/>
      <c r="AZ107" s="177"/>
      <c r="BA107" s="227" t="s">
        <v>20</v>
      </c>
      <c r="BB107" s="227"/>
      <c r="BC107" s="227" t="s">
        <v>17</v>
      </c>
      <c r="BD107" s="231"/>
      <c r="BF107" s="177"/>
      <c r="BG107" s="227" t="s">
        <v>20</v>
      </c>
      <c r="BH107" s="227"/>
      <c r="BI107" s="227" t="s">
        <v>17</v>
      </c>
      <c r="BJ107" s="231"/>
      <c r="BL107" s="177"/>
      <c r="BM107" s="227" t="s">
        <v>20</v>
      </c>
      <c r="BN107" s="227"/>
      <c r="BO107" s="227" t="s">
        <v>17</v>
      </c>
      <c r="BP107" s="231"/>
      <c r="BR107" s="177"/>
      <c r="BS107" s="227" t="s">
        <v>20</v>
      </c>
      <c r="BT107" s="227"/>
      <c r="BU107" s="227" t="s">
        <v>17</v>
      </c>
      <c r="BV107" s="231"/>
      <c r="BX107" s="177"/>
      <c r="BY107" s="227" t="s">
        <v>20</v>
      </c>
      <c r="BZ107" s="227"/>
      <c r="CA107" s="227" t="s">
        <v>17</v>
      </c>
      <c r="CB107" s="231"/>
      <c r="CD107" s="177"/>
      <c r="CE107" s="227" t="s">
        <v>20</v>
      </c>
      <c r="CF107" s="227"/>
      <c r="CG107" s="227" t="s">
        <v>17</v>
      </c>
      <c r="CH107" s="231"/>
      <c r="CJ107" s="177"/>
      <c r="CK107" s="227" t="s">
        <v>20</v>
      </c>
      <c r="CL107" s="227"/>
      <c r="CM107" s="227" t="s">
        <v>17</v>
      </c>
      <c r="CN107" s="231"/>
      <c r="CP107" s="177"/>
      <c r="CQ107" s="227" t="s">
        <v>20</v>
      </c>
      <c r="CR107" s="227"/>
      <c r="CS107" s="227" t="s">
        <v>17</v>
      </c>
      <c r="CT107" s="231"/>
      <c r="CV107" s="177"/>
      <c r="CW107" s="227" t="s">
        <v>20</v>
      </c>
      <c r="CX107" s="227"/>
      <c r="CY107" s="227" t="s">
        <v>17</v>
      </c>
      <c r="CZ107" s="231"/>
      <c r="DB107" s="177"/>
      <c r="DC107" s="227" t="s">
        <v>20</v>
      </c>
      <c r="DD107" s="227"/>
      <c r="DE107" s="227" t="s">
        <v>17</v>
      </c>
      <c r="DF107" s="231"/>
      <c r="DH107" s="177"/>
      <c r="DI107" s="227" t="s">
        <v>20</v>
      </c>
      <c r="DJ107" s="227"/>
      <c r="DK107" s="227" t="s">
        <v>17</v>
      </c>
      <c r="DL107" s="231"/>
      <c r="DN107" s="177"/>
      <c r="DO107" s="227" t="s">
        <v>20</v>
      </c>
      <c r="DP107" s="227"/>
      <c r="DQ107" s="227" t="s">
        <v>17</v>
      </c>
      <c r="DR107" s="231"/>
      <c r="DT107" s="177"/>
      <c r="DU107" s="227" t="s">
        <v>20</v>
      </c>
      <c r="DV107" s="227"/>
      <c r="DW107" s="227" t="s">
        <v>17</v>
      </c>
      <c r="DX107" s="231"/>
      <c r="DZ107" s="177"/>
      <c r="EA107" s="227" t="s">
        <v>20</v>
      </c>
      <c r="EB107" s="227"/>
      <c r="EC107" s="227" t="s">
        <v>17</v>
      </c>
      <c r="ED107" s="231"/>
    </row>
    <row r="108" spans="2:134" ht="20.25" customHeight="1" thickBot="1" x14ac:dyDescent="0.4">
      <c r="B108" s="139"/>
      <c r="D108" s="169"/>
      <c r="E108" s="125" t="s">
        <v>88</v>
      </c>
      <c r="F108" s="125" t="s">
        <v>89</v>
      </c>
      <c r="G108" s="125" t="s">
        <v>88</v>
      </c>
      <c r="H108" s="170" t="s">
        <v>89</v>
      </c>
      <c r="J108" s="169"/>
      <c r="K108" s="125" t="s">
        <v>88</v>
      </c>
      <c r="L108" s="125" t="s">
        <v>89</v>
      </c>
      <c r="M108" s="125" t="s">
        <v>88</v>
      </c>
      <c r="N108" s="170" t="s">
        <v>89</v>
      </c>
      <c r="P108" s="169"/>
      <c r="Q108" s="125" t="s">
        <v>88</v>
      </c>
      <c r="R108" s="125" t="s">
        <v>89</v>
      </c>
      <c r="S108" s="125" t="s">
        <v>88</v>
      </c>
      <c r="T108" s="170" t="s">
        <v>89</v>
      </c>
      <c r="V108" s="169"/>
      <c r="W108" s="125" t="s">
        <v>88</v>
      </c>
      <c r="X108" s="125" t="s">
        <v>89</v>
      </c>
      <c r="Y108" s="125" t="s">
        <v>88</v>
      </c>
      <c r="Z108" s="170" t="s">
        <v>89</v>
      </c>
      <c r="AB108" s="169"/>
      <c r="AC108" s="125" t="s">
        <v>88</v>
      </c>
      <c r="AD108" s="125" t="s">
        <v>89</v>
      </c>
      <c r="AE108" s="125" t="s">
        <v>88</v>
      </c>
      <c r="AF108" s="170" t="s">
        <v>89</v>
      </c>
      <c r="AH108" s="169"/>
      <c r="AI108" s="125" t="s">
        <v>88</v>
      </c>
      <c r="AJ108" s="125" t="s">
        <v>89</v>
      </c>
      <c r="AK108" s="125" t="s">
        <v>88</v>
      </c>
      <c r="AL108" s="170" t="s">
        <v>89</v>
      </c>
      <c r="AN108" s="169"/>
      <c r="AO108" s="125" t="s">
        <v>88</v>
      </c>
      <c r="AP108" s="125" t="s">
        <v>89</v>
      </c>
      <c r="AQ108" s="125" t="s">
        <v>88</v>
      </c>
      <c r="AR108" s="170" t="s">
        <v>89</v>
      </c>
      <c r="AT108" s="169"/>
      <c r="AU108" s="125" t="s">
        <v>88</v>
      </c>
      <c r="AV108" s="125" t="s">
        <v>89</v>
      </c>
      <c r="AW108" s="125" t="s">
        <v>88</v>
      </c>
      <c r="AX108" s="170" t="s">
        <v>89</v>
      </c>
      <c r="AZ108" s="169"/>
      <c r="BA108" s="125" t="s">
        <v>88</v>
      </c>
      <c r="BB108" s="125" t="s">
        <v>89</v>
      </c>
      <c r="BC108" s="125" t="s">
        <v>88</v>
      </c>
      <c r="BD108" s="170" t="s">
        <v>89</v>
      </c>
      <c r="BF108" s="169"/>
      <c r="BG108" s="125" t="s">
        <v>88</v>
      </c>
      <c r="BH108" s="125" t="s">
        <v>89</v>
      </c>
      <c r="BI108" s="125" t="s">
        <v>88</v>
      </c>
      <c r="BJ108" s="170" t="s">
        <v>89</v>
      </c>
      <c r="BL108" s="169"/>
      <c r="BM108" s="125" t="s">
        <v>88</v>
      </c>
      <c r="BN108" s="125" t="s">
        <v>89</v>
      </c>
      <c r="BO108" s="125" t="s">
        <v>88</v>
      </c>
      <c r="BP108" s="170" t="s">
        <v>89</v>
      </c>
      <c r="BR108" s="169"/>
      <c r="BS108" s="125" t="s">
        <v>88</v>
      </c>
      <c r="BT108" s="125" t="s">
        <v>89</v>
      </c>
      <c r="BU108" s="125" t="s">
        <v>88</v>
      </c>
      <c r="BV108" s="170" t="s">
        <v>89</v>
      </c>
      <c r="BX108" s="169"/>
      <c r="BY108" s="125" t="s">
        <v>88</v>
      </c>
      <c r="BZ108" s="125" t="s">
        <v>89</v>
      </c>
      <c r="CA108" s="125" t="s">
        <v>88</v>
      </c>
      <c r="CB108" s="170" t="s">
        <v>89</v>
      </c>
      <c r="CD108" s="169"/>
      <c r="CE108" s="125" t="s">
        <v>88</v>
      </c>
      <c r="CF108" s="125" t="s">
        <v>89</v>
      </c>
      <c r="CG108" s="125" t="s">
        <v>88</v>
      </c>
      <c r="CH108" s="170" t="s">
        <v>89</v>
      </c>
      <c r="CJ108" s="169"/>
      <c r="CK108" s="125" t="s">
        <v>88</v>
      </c>
      <c r="CL108" s="125" t="s">
        <v>89</v>
      </c>
      <c r="CM108" s="125" t="s">
        <v>88</v>
      </c>
      <c r="CN108" s="170" t="s">
        <v>89</v>
      </c>
      <c r="CP108" s="169"/>
      <c r="CQ108" s="125" t="s">
        <v>88</v>
      </c>
      <c r="CR108" s="125" t="s">
        <v>89</v>
      </c>
      <c r="CS108" s="125" t="s">
        <v>88</v>
      </c>
      <c r="CT108" s="170" t="s">
        <v>89</v>
      </c>
      <c r="CV108" s="169"/>
      <c r="CW108" s="125" t="s">
        <v>88</v>
      </c>
      <c r="CX108" s="125" t="s">
        <v>89</v>
      </c>
      <c r="CY108" s="125" t="s">
        <v>88</v>
      </c>
      <c r="CZ108" s="170" t="s">
        <v>89</v>
      </c>
      <c r="DB108" s="169"/>
      <c r="DC108" s="125" t="s">
        <v>88</v>
      </c>
      <c r="DD108" s="125" t="s">
        <v>89</v>
      </c>
      <c r="DE108" s="125" t="s">
        <v>88</v>
      </c>
      <c r="DF108" s="170" t="s">
        <v>89</v>
      </c>
      <c r="DH108" s="169"/>
      <c r="DI108" s="125" t="s">
        <v>88</v>
      </c>
      <c r="DJ108" s="125" t="s">
        <v>89</v>
      </c>
      <c r="DK108" s="125" t="s">
        <v>88</v>
      </c>
      <c r="DL108" s="170" t="s">
        <v>89</v>
      </c>
      <c r="DN108" s="169"/>
      <c r="DO108" s="125" t="s">
        <v>88</v>
      </c>
      <c r="DP108" s="125" t="s">
        <v>89</v>
      </c>
      <c r="DQ108" s="125" t="s">
        <v>88</v>
      </c>
      <c r="DR108" s="170" t="s">
        <v>89</v>
      </c>
      <c r="DT108" s="169"/>
      <c r="DU108" s="125" t="s">
        <v>88</v>
      </c>
      <c r="DV108" s="125" t="s">
        <v>89</v>
      </c>
      <c r="DW108" s="125" t="s">
        <v>88</v>
      </c>
      <c r="DX108" s="170" t="s">
        <v>89</v>
      </c>
      <c r="DZ108" s="169"/>
      <c r="EA108" s="125" t="s">
        <v>88</v>
      </c>
      <c r="EB108" s="125" t="s">
        <v>89</v>
      </c>
      <c r="EC108" s="125" t="s">
        <v>88</v>
      </c>
      <c r="ED108" s="170" t="s">
        <v>89</v>
      </c>
    </row>
    <row r="109" spans="2:134" ht="20.25" customHeight="1" thickBot="1" x14ac:dyDescent="0.4">
      <c r="B109" s="226" t="s">
        <v>64</v>
      </c>
      <c r="C109" s="167" t="s">
        <v>56</v>
      </c>
      <c r="D109" s="171" t="s">
        <v>56</v>
      </c>
      <c r="E109" s="131">
        <v>193.42998456949277</v>
      </c>
      <c r="F109" s="131">
        <v>222.4</v>
      </c>
      <c r="G109" s="131">
        <v>361.24275807115612</v>
      </c>
      <c r="H109" s="172">
        <v>445.62</v>
      </c>
      <c r="I109" s="242"/>
      <c r="J109" s="171" t="s">
        <v>56</v>
      </c>
      <c r="K109" s="131">
        <v>193.42998456949277</v>
      </c>
      <c r="L109" s="131">
        <v>222.4</v>
      </c>
      <c r="M109" s="131">
        <v>361.24275807115612</v>
      </c>
      <c r="N109" s="172">
        <v>445.62</v>
      </c>
      <c r="P109" s="171" t="s">
        <v>56</v>
      </c>
      <c r="Q109" s="131">
        <v>193.42998456949277</v>
      </c>
      <c r="R109" s="131">
        <v>222.4</v>
      </c>
      <c r="S109" s="131">
        <v>361.24275807115612</v>
      </c>
      <c r="T109" s="172">
        <v>445.62</v>
      </c>
      <c r="V109" s="171" t="s">
        <v>56</v>
      </c>
      <c r="W109" s="131">
        <v>193.42998456949277</v>
      </c>
      <c r="X109" s="131">
        <v>222.4</v>
      </c>
      <c r="Y109" s="131">
        <v>361.24275807115612</v>
      </c>
      <c r="Z109" s="172">
        <v>445.62</v>
      </c>
      <c r="AB109" s="171" t="s">
        <v>56</v>
      </c>
      <c r="AC109" s="131">
        <v>193.42998456949277</v>
      </c>
      <c r="AD109" s="131">
        <v>222.4</v>
      </c>
      <c r="AE109" s="131">
        <v>361.24275807115612</v>
      </c>
      <c r="AF109" s="172">
        <v>445.62</v>
      </c>
      <c r="AH109" s="171" t="s">
        <v>56</v>
      </c>
      <c r="AI109" s="131">
        <v>193.42998456949277</v>
      </c>
      <c r="AJ109" s="131">
        <v>222.4</v>
      </c>
      <c r="AK109" s="131">
        <v>361.24275807115612</v>
      </c>
      <c r="AL109" s="172">
        <v>445.62</v>
      </c>
      <c r="AN109" s="171" t="s">
        <v>56</v>
      </c>
      <c r="AO109" s="131">
        <v>193.42998456949277</v>
      </c>
      <c r="AP109" s="131">
        <v>222.4</v>
      </c>
      <c r="AQ109" s="131">
        <v>361.24275807115612</v>
      </c>
      <c r="AR109" s="172">
        <v>445.62</v>
      </c>
      <c r="AT109" s="171" t="s">
        <v>56</v>
      </c>
      <c r="AU109" s="131">
        <v>193.42998456949277</v>
      </c>
      <c r="AV109" s="131">
        <v>222.4</v>
      </c>
      <c r="AW109" s="131">
        <v>361.24275807115612</v>
      </c>
      <c r="AX109" s="172">
        <v>445.62</v>
      </c>
      <c r="AZ109" s="171" t="s">
        <v>56</v>
      </c>
      <c r="BA109" s="131">
        <v>193.42998456949277</v>
      </c>
      <c r="BB109" s="131">
        <v>222.4</v>
      </c>
      <c r="BC109" s="131">
        <v>361.24275807115612</v>
      </c>
      <c r="BD109" s="172">
        <v>445.62</v>
      </c>
      <c r="BF109" s="171" t="s">
        <v>56</v>
      </c>
      <c r="BG109" s="131">
        <v>193.42998456949277</v>
      </c>
      <c r="BH109" s="131">
        <v>222.4</v>
      </c>
      <c r="BI109" s="131">
        <v>361.24275807115612</v>
      </c>
      <c r="BJ109" s="172">
        <v>445.62</v>
      </c>
      <c r="BL109" s="171" t="s">
        <v>56</v>
      </c>
      <c r="BM109" s="131">
        <v>204.08000000000004</v>
      </c>
      <c r="BN109" s="131">
        <v>234.04</v>
      </c>
      <c r="BO109" s="131">
        <v>357.13599999999997</v>
      </c>
      <c r="BP109" s="172">
        <v>438.63</v>
      </c>
      <c r="BR109" s="171" t="s">
        <v>56</v>
      </c>
      <c r="BS109" s="131">
        <v>204.08000000000004</v>
      </c>
      <c r="BT109" s="131">
        <v>234.04</v>
      </c>
      <c r="BU109" s="131">
        <v>357.13599999999997</v>
      </c>
      <c r="BV109" s="172">
        <v>438.63</v>
      </c>
      <c r="BX109" s="171" t="s">
        <v>56</v>
      </c>
      <c r="BY109" s="131">
        <v>204.08000000000004</v>
      </c>
      <c r="BZ109" s="131">
        <v>234.04</v>
      </c>
      <c r="CA109" s="131">
        <v>357.13599999999997</v>
      </c>
      <c r="CB109" s="172">
        <v>438.63</v>
      </c>
      <c r="CD109" s="171" t="s">
        <v>56</v>
      </c>
      <c r="CE109" s="131">
        <v>204.08000000000004</v>
      </c>
      <c r="CF109" s="131">
        <v>234.04</v>
      </c>
      <c r="CG109" s="131">
        <v>357.13599999999997</v>
      </c>
      <c r="CH109" s="172">
        <v>438.63</v>
      </c>
      <c r="CJ109" s="171" t="s">
        <v>56</v>
      </c>
      <c r="CK109" s="131">
        <v>204.08000000000004</v>
      </c>
      <c r="CL109" s="131">
        <v>234.04</v>
      </c>
      <c r="CM109" s="131">
        <v>357.13599999999997</v>
      </c>
      <c r="CN109" s="172">
        <v>438.63</v>
      </c>
      <c r="CP109" s="171" t="s">
        <v>56</v>
      </c>
      <c r="CQ109" s="131">
        <v>204.08000000000004</v>
      </c>
      <c r="CR109" s="131">
        <v>234.04</v>
      </c>
      <c r="CS109" s="131">
        <v>357.13599999999997</v>
      </c>
      <c r="CT109" s="172">
        <v>438.63</v>
      </c>
      <c r="CV109" s="171" t="s">
        <v>56</v>
      </c>
      <c r="CW109" s="131">
        <v>204.08000000000004</v>
      </c>
      <c r="CX109" s="131">
        <v>234.04</v>
      </c>
      <c r="CY109" s="131">
        <v>357.13599999999997</v>
      </c>
      <c r="CZ109" s="172">
        <v>438.63</v>
      </c>
      <c r="DB109" s="171" t="s">
        <v>56</v>
      </c>
      <c r="DC109" s="131">
        <v>204.08000000000004</v>
      </c>
      <c r="DD109" s="131">
        <v>234.04</v>
      </c>
      <c r="DE109" s="131">
        <v>357.13599999999997</v>
      </c>
      <c r="DF109" s="172">
        <v>438.63</v>
      </c>
      <c r="DH109" s="171" t="s">
        <v>56</v>
      </c>
      <c r="DI109" s="131">
        <v>204.08000000000004</v>
      </c>
      <c r="DJ109" s="131">
        <v>234.04</v>
      </c>
      <c r="DK109" s="131">
        <v>357.13599999999997</v>
      </c>
      <c r="DL109" s="172">
        <v>438.63</v>
      </c>
      <c r="DN109" s="171" t="s">
        <v>56</v>
      </c>
      <c r="DO109" s="131">
        <v>204.08000000000004</v>
      </c>
      <c r="DP109" s="131">
        <v>234.04</v>
      </c>
      <c r="DQ109" s="131">
        <v>357.13599999999997</v>
      </c>
      <c r="DR109" s="172">
        <v>438.63</v>
      </c>
      <c r="DT109" s="171" t="s">
        <v>56</v>
      </c>
      <c r="DU109" s="131">
        <v>204.08000000000004</v>
      </c>
      <c r="DV109" s="131">
        <v>234.04</v>
      </c>
      <c r="DW109" s="131">
        <v>357.13599999999997</v>
      </c>
      <c r="DX109" s="172">
        <v>438.63</v>
      </c>
      <c r="DZ109" s="171" t="s">
        <v>56</v>
      </c>
      <c r="EA109" s="131">
        <v>204.08000000000004</v>
      </c>
      <c r="EB109" s="131">
        <v>234.04</v>
      </c>
      <c r="EC109" s="131">
        <v>357.13599999999997</v>
      </c>
      <c r="ED109" s="172">
        <v>438.63</v>
      </c>
    </row>
    <row r="110" spans="2:134" ht="20.25" customHeight="1" thickBot="1" x14ac:dyDescent="0.4">
      <c r="B110" s="226"/>
      <c r="C110" s="168" t="s">
        <v>41</v>
      </c>
      <c r="D110" s="178" t="s">
        <v>90</v>
      </c>
      <c r="E110" s="179">
        <v>0.10952000000000001</v>
      </c>
      <c r="F110" s="179">
        <v>0.15201999999999999</v>
      </c>
      <c r="G110" s="179">
        <v>8.9499999999999996E-2</v>
      </c>
      <c r="H110" s="180">
        <v>0.12798999999999999</v>
      </c>
      <c r="I110" s="183"/>
      <c r="J110" s="178" t="s">
        <v>90</v>
      </c>
      <c r="K110" s="179">
        <v>0.1074</v>
      </c>
      <c r="L110" s="179">
        <v>0.14948</v>
      </c>
      <c r="M110" s="179">
        <v>8.7440000000000004E-2</v>
      </c>
      <c r="N110" s="180">
        <v>0.12551999999999999</v>
      </c>
      <c r="O110" s="183"/>
      <c r="P110" s="178" t="s">
        <v>90</v>
      </c>
      <c r="Q110" s="179">
        <v>0.1052</v>
      </c>
      <c r="R110" s="179">
        <v>0.14682999999999999</v>
      </c>
      <c r="S110" s="179">
        <v>8.5239999999999996E-2</v>
      </c>
      <c r="T110" s="180">
        <v>0.12286999999999999</v>
      </c>
      <c r="U110" s="183"/>
      <c r="V110" s="178" t="s">
        <v>90</v>
      </c>
      <c r="W110" s="179">
        <v>0.10493</v>
      </c>
      <c r="X110" s="179">
        <v>0.14651</v>
      </c>
      <c r="Y110" s="179">
        <v>8.4970000000000004E-2</v>
      </c>
      <c r="Z110" s="180">
        <v>0.12256</v>
      </c>
      <c r="AB110" s="178" t="s">
        <v>90</v>
      </c>
      <c r="AC110" s="179">
        <v>0.10065</v>
      </c>
      <c r="AD110" s="179">
        <v>0.14041999999999999</v>
      </c>
      <c r="AE110" s="179">
        <v>8.0689999999999998E-2</v>
      </c>
      <c r="AF110" s="180">
        <v>0.11647</v>
      </c>
      <c r="AG110" s="183"/>
      <c r="AH110" s="178" t="s">
        <v>90</v>
      </c>
      <c r="AI110" s="179">
        <v>9.8110000000000003E-2</v>
      </c>
      <c r="AJ110" s="179">
        <v>0.13738</v>
      </c>
      <c r="AK110" s="179">
        <v>7.8149999999999997E-2</v>
      </c>
      <c r="AL110" s="180">
        <v>0.11343</v>
      </c>
      <c r="AN110" s="178" t="s">
        <v>90</v>
      </c>
      <c r="AO110" s="179">
        <v>9.919E-2</v>
      </c>
      <c r="AP110" s="179">
        <v>0.13868</v>
      </c>
      <c r="AQ110" s="179">
        <v>7.9229999999999995E-2</v>
      </c>
      <c r="AR110" s="180">
        <v>0.11472</v>
      </c>
      <c r="AT110" s="178" t="s">
        <v>90</v>
      </c>
      <c r="AU110" s="179">
        <v>9.3369999999999995E-2</v>
      </c>
      <c r="AV110" s="179">
        <v>0.13169</v>
      </c>
      <c r="AW110" s="179">
        <v>7.3410000000000003E-2</v>
      </c>
      <c r="AX110" s="180">
        <v>0.10773000000000001</v>
      </c>
      <c r="AZ110" s="178" t="s">
        <v>90</v>
      </c>
      <c r="BA110" s="179">
        <v>9.4469999999999998E-2</v>
      </c>
      <c r="BB110" s="179">
        <v>0.13300999999999999</v>
      </c>
      <c r="BC110" s="179">
        <v>7.4510000000000007E-2</v>
      </c>
      <c r="BD110" s="180">
        <v>0.10906</v>
      </c>
      <c r="BE110" s="182"/>
      <c r="BF110" s="178" t="s">
        <v>90</v>
      </c>
      <c r="BG110" s="179">
        <v>9.2520000000000005E-2</v>
      </c>
      <c r="BH110" s="179">
        <v>0.13067000000000001</v>
      </c>
      <c r="BI110" s="179">
        <v>7.2559999999999999E-2</v>
      </c>
      <c r="BJ110" s="180">
        <v>0.10672</v>
      </c>
      <c r="BL110" s="178" t="s">
        <v>90</v>
      </c>
      <c r="BM110" s="179">
        <v>7.0959999999999995E-2</v>
      </c>
      <c r="BN110" s="179">
        <v>0.10478999999999999</v>
      </c>
      <c r="BO110" s="179">
        <v>6.6070000000000004E-2</v>
      </c>
      <c r="BP110" s="180">
        <v>9.8919999999999994E-2</v>
      </c>
      <c r="BR110" s="178" t="s">
        <v>90</v>
      </c>
      <c r="BS110" s="179">
        <v>6.9290000000000004E-2</v>
      </c>
      <c r="BT110" s="179">
        <v>0.1028</v>
      </c>
      <c r="BU110" s="179">
        <v>6.4399999999999999E-2</v>
      </c>
      <c r="BV110" s="180">
        <v>9.6930000000000002E-2</v>
      </c>
      <c r="BX110" s="178" t="s">
        <v>90</v>
      </c>
      <c r="BY110" s="179">
        <v>6.8059999999999996E-2</v>
      </c>
      <c r="BZ110" s="179">
        <v>0.10131999999999999</v>
      </c>
      <c r="CA110" s="179">
        <v>6.3170000000000004E-2</v>
      </c>
      <c r="CB110" s="180">
        <v>9.5449999999999993E-2</v>
      </c>
      <c r="CD110" s="178" t="s">
        <v>90</v>
      </c>
      <c r="CE110" s="179">
        <v>7.3609999999999995E-2</v>
      </c>
      <c r="CF110" s="179">
        <v>0.10797</v>
      </c>
      <c r="CG110" s="179">
        <v>6.7199999999999996E-2</v>
      </c>
      <c r="CH110" s="180">
        <v>0.10029</v>
      </c>
      <c r="CJ110" s="178" t="s">
        <v>90</v>
      </c>
      <c r="CK110" s="179">
        <v>7.8270000000000006E-2</v>
      </c>
      <c r="CL110" s="179">
        <v>0.11357</v>
      </c>
      <c r="CM110" s="179">
        <v>7.1870000000000003E-2</v>
      </c>
      <c r="CN110" s="180">
        <v>0.10588</v>
      </c>
      <c r="CP110" s="178" t="s">
        <v>90</v>
      </c>
      <c r="CQ110" s="179">
        <v>8.7429999999999994E-2</v>
      </c>
      <c r="CR110" s="179">
        <v>0.12456</v>
      </c>
      <c r="CS110" s="179">
        <v>8.1030000000000005E-2</v>
      </c>
      <c r="CT110" s="180">
        <v>0.11688</v>
      </c>
      <c r="CV110" s="178" t="s">
        <v>90</v>
      </c>
      <c r="CW110" s="179">
        <v>9.0889999999999999E-2</v>
      </c>
      <c r="CX110" s="179">
        <v>0.11912</v>
      </c>
      <c r="CY110" s="179">
        <v>8.4489999999999996E-2</v>
      </c>
      <c r="CZ110" s="180">
        <v>0.11143</v>
      </c>
      <c r="DB110" s="178" t="s">
        <v>90</v>
      </c>
      <c r="DC110" s="179">
        <v>8.5709999999999995E-2</v>
      </c>
      <c r="DD110" s="179">
        <v>0.1129</v>
      </c>
      <c r="DE110" s="179">
        <v>7.9310000000000005E-2</v>
      </c>
      <c r="DF110" s="180">
        <v>0.10521</v>
      </c>
      <c r="DH110" s="178" t="s">
        <v>90</v>
      </c>
      <c r="DI110" s="179">
        <v>8.1879999999999994E-2</v>
      </c>
      <c r="DJ110" s="179">
        <v>0.10829999999999999</v>
      </c>
      <c r="DK110" s="179">
        <v>7.5480000000000005E-2</v>
      </c>
      <c r="DL110" s="180">
        <v>0.10061</v>
      </c>
      <c r="DN110" s="178" t="s">
        <v>90</v>
      </c>
      <c r="DO110" s="179">
        <v>7.2660000000000002E-2</v>
      </c>
      <c r="DP110" s="179">
        <v>9.7239999999999993E-2</v>
      </c>
      <c r="DQ110" s="179">
        <v>6.6259999999999999E-2</v>
      </c>
      <c r="DR110" s="180">
        <v>8.9560000000000001E-2</v>
      </c>
      <c r="DT110" s="178" t="s">
        <v>90</v>
      </c>
      <c r="DU110" s="179">
        <v>7.4230000000000004E-2</v>
      </c>
      <c r="DV110" s="179">
        <v>9.912E-2</v>
      </c>
      <c r="DW110" s="179">
        <v>6.7830000000000001E-2</v>
      </c>
      <c r="DX110" s="180">
        <v>9.1439999999999994E-2</v>
      </c>
      <c r="DZ110" s="178" t="s">
        <v>90</v>
      </c>
      <c r="EA110" s="179">
        <v>7.2470000000000007E-2</v>
      </c>
      <c r="EB110" s="179">
        <v>9.7009999999999999E-2</v>
      </c>
      <c r="EC110" s="179">
        <v>6.6070000000000004E-2</v>
      </c>
      <c r="ED110" s="180">
        <v>8.9319999999999997E-2</v>
      </c>
    </row>
  </sheetData>
  <mergeCells count="1012">
    <mergeCell ref="E102:F102"/>
    <mergeCell ref="G102:H102"/>
    <mergeCell ref="E107:F107"/>
    <mergeCell ref="G107:H107"/>
    <mergeCell ref="D1:H1"/>
    <mergeCell ref="E77:F77"/>
    <mergeCell ref="G77:H77"/>
    <mergeCell ref="E82:F82"/>
    <mergeCell ref="G82:H82"/>
    <mergeCell ref="E87:F87"/>
    <mergeCell ref="G87:H87"/>
    <mergeCell ref="E92:F92"/>
    <mergeCell ref="G92:H92"/>
    <mergeCell ref="E97:F97"/>
    <mergeCell ref="G97:H97"/>
    <mergeCell ref="E52:F52"/>
    <mergeCell ref="G52:H52"/>
    <mergeCell ref="E57:F57"/>
    <mergeCell ref="G57:H57"/>
    <mergeCell ref="E62:F62"/>
    <mergeCell ref="G62:H62"/>
    <mergeCell ref="E67:F67"/>
    <mergeCell ref="G67:H67"/>
    <mergeCell ref="E72:F72"/>
    <mergeCell ref="G72:H72"/>
    <mergeCell ref="E27:F27"/>
    <mergeCell ref="G27:H27"/>
    <mergeCell ref="E32:F32"/>
    <mergeCell ref="G32:H32"/>
    <mergeCell ref="E37:F37"/>
    <mergeCell ref="G37:H37"/>
    <mergeCell ref="E42:F42"/>
    <mergeCell ref="G42:H42"/>
    <mergeCell ref="E47:F47"/>
    <mergeCell ref="G47:H47"/>
    <mergeCell ref="E2:F2"/>
    <mergeCell ref="G2:H2"/>
    <mergeCell ref="E7:F7"/>
    <mergeCell ref="G7:H7"/>
    <mergeCell ref="E12:F12"/>
    <mergeCell ref="G12:H12"/>
    <mergeCell ref="E17:F17"/>
    <mergeCell ref="G17:H17"/>
    <mergeCell ref="E22:F22"/>
    <mergeCell ref="G22:H22"/>
    <mergeCell ref="Q102:R102"/>
    <mergeCell ref="S102:T102"/>
    <mergeCell ref="Q107:R107"/>
    <mergeCell ref="S107:T107"/>
    <mergeCell ref="P1:T1"/>
    <mergeCell ref="Q77:R77"/>
    <mergeCell ref="S77:T77"/>
    <mergeCell ref="Q82:R82"/>
    <mergeCell ref="S82:T82"/>
    <mergeCell ref="Q87:R87"/>
    <mergeCell ref="S87:T87"/>
    <mergeCell ref="Q92:R92"/>
    <mergeCell ref="S92:T92"/>
    <mergeCell ref="Q97:R97"/>
    <mergeCell ref="S97:T97"/>
    <mergeCell ref="Q52:R52"/>
    <mergeCell ref="S52:T52"/>
    <mergeCell ref="Q57:R57"/>
    <mergeCell ref="S57:T57"/>
    <mergeCell ref="Q62:R62"/>
    <mergeCell ref="S62:T62"/>
    <mergeCell ref="Q67:R67"/>
    <mergeCell ref="S67:T67"/>
    <mergeCell ref="Q72:R72"/>
    <mergeCell ref="S72:T72"/>
    <mergeCell ref="Q27:R27"/>
    <mergeCell ref="S27:T27"/>
    <mergeCell ref="Q32:R32"/>
    <mergeCell ref="S32:T32"/>
    <mergeCell ref="Q37:R37"/>
    <mergeCell ref="S37:T37"/>
    <mergeCell ref="Q42:R42"/>
    <mergeCell ref="S42:T42"/>
    <mergeCell ref="Q47:R47"/>
    <mergeCell ref="S47:T47"/>
    <mergeCell ref="Q2:R2"/>
    <mergeCell ref="S2:T2"/>
    <mergeCell ref="Q7:R7"/>
    <mergeCell ref="S7:T7"/>
    <mergeCell ref="Q12:R12"/>
    <mergeCell ref="S12:T12"/>
    <mergeCell ref="Q17:R17"/>
    <mergeCell ref="S17:T17"/>
    <mergeCell ref="Q22:R22"/>
    <mergeCell ref="S22:T22"/>
    <mergeCell ref="W102:X102"/>
    <mergeCell ref="Y102:Z102"/>
    <mergeCell ref="W107:X107"/>
    <mergeCell ref="Y107:Z107"/>
    <mergeCell ref="V1:Z1"/>
    <mergeCell ref="W77:X77"/>
    <mergeCell ref="Y77:Z77"/>
    <mergeCell ref="W82:X82"/>
    <mergeCell ref="Y82:Z82"/>
    <mergeCell ref="W87:X87"/>
    <mergeCell ref="Y87:Z87"/>
    <mergeCell ref="W92:X92"/>
    <mergeCell ref="Y92:Z92"/>
    <mergeCell ref="W97:X97"/>
    <mergeCell ref="Y97:Z97"/>
    <mergeCell ref="W52:X52"/>
    <mergeCell ref="Y52:Z52"/>
    <mergeCell ref="W57:X57"/>
    <mergeCell ref="Y57:Z57"/>
    <mergeCell ref="W62:X62"/>
    <mergeCell ref="Y62:Z62"/>
    <mergeCell ref="W67:X67"/>
    <mergeCell ref="Y67:Z67"/>
    <mergeCell ref="W72:X72"/>
    <mergeCell ref="Y72:Z72"/>
    <mergeCell ref="W27:X27"/>
    <mergeCell ref="Y27:Z27"/>
    <mergeCell ref="W32:X32"/>
    <mergeCell ref="Y32:Z32"/>
    <mergeCell ref="W37:X37"/>
    <mergeCell ref="Y37:Z37"/>
    <mergeCell ref="W42:X42"/>
    <mergeCell ref="Y42:Z42"/>
    <mergeCell ref="W47:X47"/>
    <mergeCell ref="Y47:Z47"/>
    <mergeCell ref="W2:X2"/>
    <mergeCell ref="Y2:Z2"/>
    <mergeCell ref="W7:X7"/>
    <mergeCell ref="Y7:Z7"/>
    <mergeCell ref="W12:X12"/>
    <mergeCell ref="Y12:Z12"/>
    <mergeCell ref="W17:X17"/>
    <mergeCell ref="Y17:Z17"/>
    <mergeCell ref="W22:X22"/>
    <mergeCell ref="Y22:Z22"/>
    <mergeCell ref="AC102:AD102"/>
    <mergeCell ref="AE102:AF102"/>
    <mergeCell ref="AC107:AD107"/>
    <mergeCell ref="AE107:AF107"/>
    <mergeCell ref="AB1:AF1"/>
    <mergeCell ref="AC77:AD77"/>
    <mergeCell ref="AE77:AF77"/>
    <mergeCell ref="AC82:AD82"/>
    <mergeCell ref="AE82:AF82"/>
    <mergeCell ref="AC87:AD87"/>
    <mergeCell ref="AE87:AF87"/>
    <mergeCell ref="AC92:AD92"/>
    <mergeCell ref="AE92:AF92"/>
    <mergeCell ref="AC97:AD97"/>
    <mergeCell ref="AE97:AF97"/>
    <mergeCell ref="AC52:AD52"/>
    <mergeCell ref="AE52:AF52"/>
    <mergeCell ref="AC57:AD57"/>
    <mergeCell ref="AE57:AF57"/>
    <mergeCell ref="AC62:AD62"/>
    <mergeCell ref="AE62:AF62"/>
    <mergeCell ref="AC67:AD67"/>
    <mergeCell ref="AE67:AF67"/>
    <mergeCell ref="AC72:AD72"/>
    <mergeCell ref="AE72:AF72"/>
    <mergeCell ref="AC27:AD27"/>
    <mergeCell ref="AE27:AF27"/>
    <mergeCell ref="AC32:AD32"/>
    <mergeCell ref="AE32:AF32"/>
    <mergeCell ref="AC37:AD37"/>
    <mergeCell ref="AE37:AF37"/>
    <mergeCell ref="AC42:AD42"/>
    <mergeCell ref="AE42:AF42"/>
    <mergeCell ref="AC47:AD47"/>
    <mergeCell ref="AE47:AF47"/>
    <mergeCell ref="AC2:AD2"/>
    <mergeCell ref="AE2:AF2"/>
    <mergeCell ref="AC7:AD7"/>
    <mergeCell ref="AE7:AF7"/>
    <mergeCell ref="AC12:AD12"/>
    <mergeCell ref="AE12:AF12"/>
    <mergeCell ref="AC17:AD17"/>
    <mergeCell ref="AE17:AF17"/>
    <mergeCell ref="AC22:AD22"/>
    <mergeCell ref="AE22:AF22"/>
    <mergeCell ref="AO102:AP102"/>
    <mergeCell ref="AQ102:AR102"/>
    <mergeCell ref="AO107:AP107"/>
    <mergeCell ref="AQ107:AR107"/>
    <mergeCell ref="AN1:AR1"/>
    <mergeCell ref="AO77:AP77"/>
    <mergeCell ref="AQ77:AR77"/>
    <mergeCell ref="AO82:AP82"/>
    <mergeCell ref="AQ82:AR82"/>
    <mergeCell ref="AO87:AP87"/>
    <mergeCell ref="AQ87:AR87"/>
    <mergeCell ref="AO92:AP92"/>
    <mergeCell ref="AQ92:AR92"/>
    <mergeCell ref="AO97:AP97"/>
    <mergeCell ref="AQ97:AR97"/>
    <mergeCell ref="AO52:AP52"/>
    <mergeCell ref="AQ52:AR52"/>
    <mergeCell ref="AO57:AP57"/>
    <mergeCell ref="AQ57:AR57"/>
    <mergeCell ref="AO62:AP62"/>
    <mergeCell ref="AQ62:AR62"/>
    <mergeCell ref="AO67:AP67"/>
    <mergeCell ref="AQ67:AR67"/>
    <mergeCell ref="AO72:AP72"/>
    <mergeCell ref="AQ72:AR72"/>
    <mergeCell ref="AO27:AP27"/>
    <mergeCell ref="AQ27:AR27"/>
    <mergeCell ref="AO32:AP32"/>
    <mergeCell ref="AQ32:AR32"/>
    <mergeCell ref="AO37:AP37"/>
    <mergeCell ref="AQ37:AR37"/>
    <mergeCell ref="AO42:AP42"/>
    <mergeCell ref="AQ42:AR42"/>
    <mergeCell ref="AO47:AP47"/>
    <mergeCell ref="AQ47:AR47"/>
    <mergeCell ref="AO2:AP2"/>
    <mergeCell ref="AQ2:AR2"/>
    <mergeCell ref="AO7:AP7"/>
    <mergeCell ref="AQ7:AR7"/>
    <mergeCell ref="AO12:AP12"/>
    <mergeCell ref="AQ12:AR12"/>
    <mergeCell ref="AO17:AP17"/>
    <mergeCell ref="AQ17:AR17"/>
    <mergeCell ref="AO22:AP22"/>
    <mergeCell ref="AQ22:AR22"/>
    <mergeCell ref="AU97:AV97"/>
    <mergeCell ref="AW97:AX97"/>
    <mergeCell ref="AU102:AV102"/>
    <mergeCell ref="AW102:AX102"/>
    <mergeCell ref="AU107:AV107"/>
    <mergeCell ref="AW107:AX107"/>
    <mergeCell ref="AU72:AV72"/>
    <mergeCell ref="AW72:AX72"/>
    <mergeCell ref="AU77:AV77"/>
    <mergeCell ref="AW77:AX77"/>
    <mergeCell ref="AU82:AV82"/>
    <mergeCell ref="AW82:AX82"/>
    <mergeCell ref="AU87:AV87"/>
    <mergeCell ref="AW87:AX87"/>
    <mergeCell ref="AU92:AV92"/>
    <mergeCell ref="AW92:AX92"/>
    <mergeCell ref="AU47:AV47"/>
    <mergeCell ref="AW47:AX47"/>
    <mergeCell ref="AU52:AV52"/>
    <mergeCell ref="AW52:AX52"/>
    <mergeCell ref="AU57:AV57"/>
    <mergeCell ref="AW57:AX57"/>
    <mergeCell ref="AU62:AV62"/>
    <mergeCell ref="AW62:AX62"/>
    <mergeCell ref="AU67:AV67"/>
    <mergeCell ref="AW67:AX67"/>
    <mergeCell ref="AU22:AV22"/>
    <mergeCell ref="AW22:AX22"/>
    <mergeCell ref="AU27:AV27"/>
    <mergeCell ref="AW27:AX27"/>
    <mergeCell ref="AU32:AV32"/>
    <mergeCell ref="AW32:AX32"/>
    <mergeCell ref="AU37:AV37"/>
    <mergeCell ref="AW37:AX37"/>
    <mergeCell ref="AU42:AV42"/>
    <mergeCell ref="AW42:AX42"/>
    <mergeCell ref="AT1:AX1"/>
    <mergeCell ref="AU2:AV2"/>
    <mergeCell ref="AW2:AX2"/>
    <mergeCell ref="AU7:AV7"/>
    <mergeCell ref="AW7:AX7"/>
    <mergeCell ref="AU12:AV12"/>
    <mergeCell ref="AW12:AX12"/>
    <mergeCell ref="AU17:AV17"/>
    <mergeCell ref="AW17:AX17"/>
    <mergeCell ref="CS107:CT107"/>
    <mergeCell ref="CS77:CT77"/>
    <mergeCell ref="CS82:CT82"/>
    <mergeCell ref="CS87:CT87"/>
    <mergeCell ref="CY77:CZ77"/>
    <mergeCell ref="CW107:CX107"/>
    <mergeCell ref="CS97:CT97"/>
    <mergeCell ref="CS102:CT102"/>
    <mergeCell ref="AZ1:BD1"/>
    <mergeCell ref="BA77:BB77"/>
    <mergeCell ref="BC77:BD77"/>
    <mergeCell ref="BA82:BB82"/>
    <mergeCell ref="BC82:BD82"/>
    <mergeCell ref="BA87:BB87"/>
    <mergeCell ref="BC87:BD87"/>
    <mergeCell ref="BA92:BB92"/>
    <mergeCell ref="BC92:BD92"/>
    <mergeCell ref="BA52:BB52"/>
    <mergeCell ref="BC52:BD52"/>
    <mergeCell ref="BA57:BB57"/>
    <mergeCell ref="BC57:BD57"/>
    <mergeCell ref="BA62:BB62"/>
    <mergeCell ref="BC62:BD62"/>
    <mergeCell ref="BA67:BB67"/>
    <mergeCell ref="BA102:BB102"/>
    <mergeCell ref="BC102:BD102"/>
    <mergeCell ref="EC87:ED87"/>
    <mergeCell ref="EA92:EB92"/>
    <mergeCell ref="BA107:BB107"/>
    <mergeCell ref="BC107:BD107"/>
    <mergeCell ref="BA97:BB97"/>
    <mergeCell ref="BC97:BD97"/>
    <mergeCell ref="DE87:DF87"/>
    <mergeCell ref="CY97:CZ97"/>
    <mergeCell ref="CY102:CZ102"/>
    <mergeCell ref="CY107:CZ107"/>
    <mergeCell ref="DW107:DX107"/>
    <mergeCell ref="DW87:DX87"/>
    <mergeCell ref="DW92:DX92"/>
    <mergeCell ref="DW97:DX97"/>
    <mergeCell ref="DW102:DX102"/>
    <mergeCell ref="EC102:ED102"/>
    <mergeCell ref="EC92:ED92"/>
    <mergeCell ref="DK107:DL107"/>
    <mergeCell ref="DK102:DL102"/>
    <mergeCell ref="CK107:CL107"/>
    <mergeCell ref="CM107:CN107"/>
    <mergeCell ref="CY87:CZ87"/>
    <mergeCell ref="BC2:BD2"/>
    <mergeCell ref="BA7:BB7"/>
    <mergeCell ref="BC7:BD7"/>
    <mergeCell ref="BA12:BB12"/>
    <mergeCell ref="BC12:BD12"/>
    <mergeCell ref="BA17:BB17"/>
    <mergeCell ref="BC17:BD17"/>
    <mergeCell ref="BA22:BB22"/>
    <mergeCell ref="BC22:BD22"/>
    <mergeCell ref="BA2:BB2"/>
    <mergeCell ref="EA102:EB102"/>
    <mergeCell ref="EA72:EB72"/>
    <mergeCell ref="EA22:EB22"/>
    <mergeCell ref="DC17:DD17"/>
    <mergeCell ref="DC22:DD22"/>
    <mergeCell ref="DC27:DD27"/>
    <mergeCell ref="DC32:DD32"/>
    <mergeCell ref="DE32:DF32"/>
    <mergeCell ref="DE37:DF37"/>
    <mergeCell ref="DE42:DF42"/>
    <mergeCell ref="DE47:DF47"/>
    <mergeCell ref="DK77:DL77"/>
    <mergeCell ref="DK82:DL82"/>
    <mergeCell ref="DK87:DL87"/>
    <mergeCell ref="DK92:DL92"/>
    <mergeCell ref="DK97:DL97"/>
    <mergeCell ref="EA87:EB87"/>
    <mergeCell ref="DE92:DF92"/>
    <mergeCell ref="DE97:DF97"/>
    <mergeCell ref="DE102:DF102"/>
    <mergeCell ref="DQ82:DR82"/>
    <mergeCell ref="EA82:EB82"/>
    <mergeCell ref="DK17:DL17"/>
    <mergeCell ref="DK22:DL22"/>
    <mergeCell ref="EC17:ED17"/>
    <mergeCell ref="BC72:BD72"/>
    <mergeCell ref="BA27:BB27"/>
    <mergeCell ref="BC27:BD27"/>
    <mergeCell ref="BA32:BB32"/>
    <mergeCell ref="BC32:BD32"/>
    <mergeCell ref="BA37:BB37"/>
    <mergeCell ref="DU12:DV12"/>
    <mergeCell ref="DW12:DX12"/>
    <mergeCell ref="BC67:BD67"/>
    <mergeCell ref="BA72:BB72"/>
    <mergeCell ref="BC37:BD37"/>
    <mergeCell ref="BA42:BB42"/>
    <mergeCell ref="BC42:BD42"/>
    <mergeCell ref="BA47:BB47"/>
    <mergeCell ref="BC47:BD47"/>
    <mergeCell ref="EA57:EB57"/>
    <mergeCell ref="EA62:EB62"/>
    <mergeCell ref="DK57:DL57"/>
    <mergeCell ref="CM52:CN52"/>
    <mergeCell ref="CM57:CN57"/>
    <mergeCell ref="CM62:CN62"/>
    <mergeCell ref="CM67:CN67"/>
    <mergeCell ref="CM72:CN72"/>
    <mergeCell ref="EC82:ED82"/>
    <mergeCell ref="DQ57:DR57"/>
    <mergeCell ref="DO7:DP7"/>
    <mergeCell ref="EA67:EB67"/>
    <mergeCell ref="EC67:ED67"/>
    <mergeCell ref="EA42:EB42"/>
    <mergeCell ref="EC42:ED42"/>
    <mergeCell ref="DW17:DX17"/>
    <mergeCell ref="DW22:DX22"/>
    <mergeCell ref="DW27:DX27"/>
    <mergeCell ref="EC22:ED22"/>
    <mergeCell ref="EA47:EB47"/>
    <mergeCell ref="EC47:ED47"/>
    <mergeCell ref="EA52:EB52"/>
    <mergeCell ref="EC52:ED52"/>
    <mergeCell ref="EC57:ED57"/>
    <mergeCell ref="EC62:ED62"/>
    <mergeCell ref="EA27:EB27"/>
    <mergeCell ref="EC27:ED27"/>
    <mergeCell ref="EA32:EB32"/>
    <mergeCell ref="EA7:EB7"/>
    <mergeCell ref="EC7:ED7"/>
    <mergeCell ref="EA12:EB12"/>
    <mergeCell ref="EC12:ED12"/>
    <mergeCell ref="EC107:ED107"/>
    <mergeCell ref="EA97:EB97"/>
    <mergeCell ref="EC97:ED97"/>
    <mergeCell ref="DQ2:DR2"/>
    <mergeCell ref="DQ7:DR7"/>
    <mergeCell ref="DQ12:DR12"/>
    <mergeCell ref="DQ17:DR17"/>
    <mergeCell ref="DQ22:DR22"/>
    <mergeCell ref="DQ27:DR27"/>
    <mergeCell ref="DQ32:DR32"/>
    <mergeCell ref="DQ37:DR37"/>
    <mergeCell ref="DQ42:DR42"/>
    <mergeCell ref="EC32:ED32"/>
    <mergeCell ref="EA37:EB37"/>
    <mergeCell ref="EC37:ED37"/>
    <mergeCell ref="DW32:DX32"/>
    <mergeCell ref="DW37:DX37"/>
    <mergeCell ref="DW42:DX42"/>
    <mergeCell ref="DQ107:DR107"/>
    <mergeCell ref="EA2:EB2"/>
    <mergeCell ref="EC2:ED2"/>
    <mergeCell ref="EC72:ED72"/>
    <mergeCell ref="EA77:EB77"/>
    <mergeCell ref="EC77:ED77"/>
    <mergeCell ref="DI107:DJ107"/>
    <mergeCell ref="DC102:DD102"/>
    <mergeCell ref="DC107:DD107"/>
    <mergeCell ref="DW7:DX7"/>
    <mergeCell ref="EA107:EB107"/>
    <mergeCell ref="DQ87:DR87"/>
    <mergeCell ref="DQ92:DR92"/>
    <mergeCell ref="DQ97:DR97"/>
    <mergeCell ref="DQ102:DR102"/>
    <mergeCell ref="DQ47:DR47"/>
    <mergeCell ref="DQ52:DR52"/>
    <mergeCell ref="DW47:DX47"/>
    <mergeCell ref="DW52:DX52"/>
    <mergeCell ref="DW57:DX57"/>
    <mergeCell ref="DW62:DX62"/>
    <mergeCell ref="DW67:DX67"/>
    <mergeCell ref="DW72:DX72"/>
    <mergeCell ref="DW77:DX77"/>
    <mergeCell ref="DW82:DX82"/>
    <mergeCell ref="DQ77:DR77"/>
    <mergeCell ref="DO12:DP12"/>
    <mergeCell ref="DI92:DJ92"/>
    <mergeCell ref="DI97:DJ97"/>
    <mergeCell ref="EA17:EB17"/>
    <mergeCell ref="CK52:CL52"/>
    <mergeCell ref="CK57:CL57"/>
    <mergeCell ref="CK32:CL32"/>
    <mergeCell ref="CY72:CZ72"/>
    <mergeCell ref="CY32:CZ32"/>
    <mergeCell ref="CY37:CZ37"/>
    <mergeCell ref="CY42:CZ42"/>
    <mergeCell ref="CY47:CZ47"/>
    <mergeCell ref="CY52:CZ52"/>
    <mergeCell ref="CY57:CZ57"/>
    <mergeCell ref="CS47:CT47"/>
    <mergeCell ref="CK62:CL62"/>
    <mergeCell ref="CK67:CL67"/>
    <mergeCell ref="CK72:CL72"/>
    <mergeCell ref="CG92:CH92"/>
    <mergeCell ref="CG97:CH97"/>
    <mergeCell ref="CG102:CH102"/>
    <mergeCell ref="CM77:CN77"/>
    <mergeCell ref="CM82:CN82"/>
    <mergeCell ref="CM87:CN87"/>
    <mergeCell ref="CM92:CN92"/>
    <mergeCell ref="CM97:CN97"/>
    <mergeCell ref="CM102:CN102"/>
    <mergeCell ref="CK92:CL92"/>
    <mergeCell ref="CK97:CL97"/>
    <mergeCell ref="CK102:CL102"/>
    <mergeCell ref="CK77:CL77"/>
    <mergeCell ref="CK82:CL82"/>
    <mergeCell ref="CK87:CL87"/>
    <mergeCell ref="CA32:CB32"/>
    <mergeCell ref="CA37:CB37"/>
    <mergeCell ref="CA42:CB42"/>
    <mergeCell ref="CA47:CB47"/>
    <mergeCell ref="CA52:CB52"/>
    <mergeCell ref="CA57:CB57"/>
    <mergeCell ref="CE52:CF52"/>
    <mergeCell ref="CE57:CF57"/>
    <mergeCell ref="CG107:CH107"/>
    <mergeCell ref="CG62:CH62"/>
    <mergeCell ref="CG67:CH67"/>
    <mergeCell ref="CG72:CH72"/>
    <mergeCell ref="CG77:CH77"/>
    <mergeCell ref="CG82:CH82"/>
    <mergeCell ref="CG87:CH87"/>
    <mergeCell ref="CG32:CH32"/>
    <mergeCell ref="CG37:CH37"/>
    <mergeCell ref="CG42:CH42"/>
    <mergeCell ref="CG47:CH47"/>
    <mergeCell ref="CG52:CH52"/>
    <mergeCell ref="CG57:CH57"/>
    <mergeCell ref="CE97:CF97"/>
    <mergeCell ref="CE107:CF107"/>
    <mergeCell ref="CE82:CF82"/>
    <mergeCell ref="BU107:BV107"/>
    <mergeCell ref="BY2:BZ2"/>
    <mergeCell ref="CA2:CB2"/>
    <mergeCell ref="BY7:BZ7"/>
    <mergeCell ref="CA7:CB7"/>
    <mergeCell ref="BY12:BZ12"/>
    <mergeCell ref="CA12:CB12"/>
    <mergeCell ref="CA17:CB17"/>
    <mergeCell ref="CA22:CB22"/>
    <mergeCell ref="CA27:CB27"/>
    <mergeCell ref="BU77:BV77"/>
    <mergeCell ref="BU82:BV82"/>
    <mergeCell ref="BU87:BV87"/>
    <mergeCell ref="BU92:BV92"/>
    <mergeCell ref="BU97:BV97"/>
    <mergeCell ref="BU102:BV102"/>
    <mergeCell ref="BU47:BV47"/>
    <mergeCell ref="BU52:BV52"/>
    <mergeCell ref="BU57:BV57"/>
    <mergeCell ref="BU62:BV62"/>
    <mergeCell ref="BU67:BV67"/>
    <mergeCell ref="BU72:BV72"/>
    <mergeCell ref="BU17:BV17"/>
    <mergeCell ref="BU22:BV22"/>
    <mergeCell ref="BU27:BV27"/>
    <mergeCell ref="BU32:BV32"/>
    <mergeCell ref="BU37:BV37"/>
    <mergeCell ref="BU42:BV42"/>
    <mergeCell ref="BM102:BN102"/>
    <mergeCell ref="BO102:BP102"/>
    <mergeCell ref="BM107:BN107"/>
    <mergeCell ref="BO107:BP107"/>
    <mergeCell ref="BS2:BT2"/>
    <mergeCell ref="BU2:BV2"/>
    <mergeCell ref="BS7:BT7"/>
    <mergeCell ref="BU7:BV7"/>
    <mergeCell ref="BS12:BT12"/>
    <mergeCell ref="BU12:BV12"/>
    <mergeCell ref="BM87:BN87"/>
    <mergeCell ref="BO87:BP87"/>
    <mergeCell ref="BM92:BN92"/>
    <mergeCell ref="BO92:BP92"/>
    <mergeCell ref="BM97:BN97"/>
    <mergeCell ref="BO97:BP97"/>
    <mergeCell ref="BM72:BN72"/>
    <mergeCell ref="BO72:BP72"/>
    <mergeCell ref="BM77:BN77"/>
    <mergeCell ref="BO77:BP77"/>
    <mergeCell ref="BM82:BN82"/>
    <mergeCell ref="BO82:BP82"/>
    <mergeCell ref="BM57:BN57"/>
    <mergeCell ref="BO57:BP57"/>
    <mergeCell ref="BM62:BN62"/>
    <mergeCell ref="BO62:BP62"/>
    <mergeCell ref="BM67:BN67"/>
    <mergeCell ref="BO67:BP67"/>
    <mergeCell ref="BM42:BN42"/>
    <mergeCell ref="BO42:BP42"/>
    <mergeCell ref="BM47:BN47"/>
    <mergeCell ref="BO47:BP47"/>
    <mergeCell ref="BM52:BN52"/>
    <mergeCell ref="BO52:BP52"/>
    <mergeCell ref="BM27:BN27"/>
    <mergeCell ref="BO27:BP27"/>
    <mergeCell ref="BM32:BN32"/>
    <mergeCell ref="BO32:BP32"/>
    <mergeCell ref="BM37:BN37"/>
    <mergeCell ref="BO37:BP37"/>
    <mergeCell ref="BO7:BP7"/>
    <mergeCell ref="BM12:BN12"/>
    <mergeCell ref="BO12:BP12"/>
    <mergeCell ref="BM17:BN17"/>
    <mergeCell ref="BO17:BP17"/>
    <mergeCell ref="BM22:BN22"/>
    <mergeCell ref="BO22:BP22"/>
    <mergeCell ref="BG97:BH97"/>
    <mergeCell ref="BI97:BJ97"/>
    <mergeCell ref="BG102:BH102"/>
    <mergeCell ref="BI102:BJ102"/>
    <mergeCell ref="BG107:BH107"/>
    <mergeCell ref="BI107:BJ107"/>
    <mergeCell ref="BG82:BH82"/>
    <mergeCell ref="BI82:BJ82"/>
    <mergeCell ref="BG87:BH87"/>
    <mergeCell ref="BI87:BJ87"/>
    <mergeCell ref="BG92:BH92"/>
    <mergeCell ref="BI92:BJ92"/>
    <mergeCell ref="BG72:BH72"/>
    <mergeCell ref="BI72:BJ72"/>
    <mergeCell ref="BG77:BH77"/>
    <mergeCell ref="BI77:BJ77"/>
    <mergeCell ref="BG52:BH52"/>
    <mergeCell ref="BI52:BJ52"/>
    <mergeCell ref="BG57:BH57"/>
    <mergeCell ref="BI57:BJ57"/>
    <mergeCell ref="BG62:BH62"/>
    <mergeCell ref="BI62:BJ62"/>
    <mergeCell ref="BG47:BH47"/>
    <mergeCell ref="BI47:BJ47"/>
    <mergeCell ref="BG22:BH22"/>
    <mergeCell ref="BI22:BJ22"/>
    <mergeCell ref="BG27:BH27"/>
    <mergeCell ref="BI27:BJ27"/>
    <mergeCell ref="BG32:BH32"/>
    <mergeCell ref="BI32:BJ32"/>
    <mergeCell ref="BG67:BH67"/>
    <mergeCell ref="BI67:BJ67"/>
    <mergeCell ref="DZ1:ED1"/>
    <mergeCell ref="DU107:DV107"/>
    <mergeCell ref="DT1:DX1"/>
    <mergeCell ref="DU92:DV92"/>
    <mergeCell ref="DU97:DV97"/>
    <mergeCell ref="DU102:DV102"/>
    <mergeCell ref="DU77:DV77"/>
    <mergeCell ref="DU82:DV82"/>
    <mergeCell ref="DU87:DV87"/>
    <mergeCell ref="DU62:DV62"/>
    <mergeCell ref="DU67:DV67"/>
    <mergeCell ref="DU72:DV72"/>
    <mergeCell ref="DU47:DV47"/>
    <mergeCell ref="DU52:DV52"/>
    <mergeCell ref="DU57:DV57"/>
    <mergeCell ref="DU32:DV32"/>
    <mergeCell ref="DU37:DV37"/>
    <mergeCell ref="DU42:DV42"/>
    <mergeCell ref="DU17:DV17"/>
    <mergeCell ref="DU22:DV22"/>
    <mergeCell ref="DU27:DV27"/>
    <mergeCell ref="DU2:DV2"/>
    <mergeCell ref="DW2:DX2"/>
    <mergeCell ref="DU7:DV7"/>
    <mergeCell ref="DN1:DR1"/>
    <mergeCell ref="DO97:DP97"/>
    <mergeCell ref="DO102:DP102"/>
    <mergeCell ref="DO107:DP107"/>
    <mergeCell ref="DO82:DP82"/>
    <mergeCell ref="DO87:DP87"/>
    <mergeCell ref="DO92:DP92"/>
    <mergeCell ref="DO67:DP67"/>
    <mergeCell ref="DO72:DP72"/>
    <mergeCell ref="DO77:DP77"/>
    <mergeCell ref="DO52:DP52"/>
    <mergeCell ref="DO57:DP57"/>
    <mergeCell ref="DO62:DP62"/>
    <mergeCell ref="DO37:DP37"/>
    <mergeCell ref="DO42:DP42"/>
    <mergeCell ref="DO47:DP47"/>
    <mergeCell ref="DO17:DP17"/>
    <mergeCell ref="DO22:DP22"/>
    <mergeCell ref="DO27:DP27"/>
    <mergeCell ref="DO32:DP32"/>
    <mergeCell ref="DQ62:DR62"/>
    <mergeCell ref="DQ67:DR67"/>
    <mergeCell ref="DQ72:DR72"/>
    <mergeCell ref="DO2:DP2"/>
    <mergeCell ref="DI102:DJ102"/>
    <mergeCell ref="DI77:DJ77"/>
    <mergeCell ref="DI82:DJ82"/>
    <mergeCell ref="DI87:DJ87"/>
    <mergeCell ref="DI62:DJ62"/>
    <mergeCell ref="DI67:DJ67"/>
    <mergeCell ref="DI72:DJ72"/>
    <mergeCell ref="DI47:DJ47"/>
    <mergeCell ref="DI52:DJ52"/>
    <mergeCell ref="DI57:DJ57"/>
    <mergeCell ref="DH1:DL1"/>
    <mergeCell ref="DE52:DF52"/>
    <mergeCell ref="DE57:DF57"/>
    <mergeCell ref="DK42:DL42"/>
    <mergeCell ref="DE107:DF107"/>
    <mergeCell ref="DI2:DJ2"/>
    <mergeCell ref="DK2:DL2"/>
    <mergeCell ref="DI7:DJ7"/>
    <mergeCell ref="DK7:DL7"/>
    <mergeCell ref="DI12:DJ12"/>
    <mergeCell ref="DK12:DL12"/>
    <mergeCell ref="DE62:DF62"/>
    <mergeCell ref="DE67:DF67"/>
    <mergeCell ref="DE72:DF72"/>
    <mergeCell ref="DE77:DF77"/>
    <mergeCell ref="DE82:DF82"/>
    <mergeCell ref="DE7:DF7"/>
    <mergeCell ref="DE12:DF12"/>
    <mergeCell ref="DE17:DF17"/>
    <mergeCell ref="DE22:DF22"/>
    <mergeCell ref="DE27:DF27"/>
    <mergeCell ref="DE2:DF2"/>
    <mergeCell ref="DI32:DJ32"/>
    <mergeCell ref="DI37:DJ37"/>
    <mergeCell ref="CY92:CZ92"/>
    <mergeCell ref="CW2:CX2"/>
    <mergeCell ref="CY2:CZ2"/>
    <mergeCell ref="CW7:CX7"/>
    <mergeCell ref="CY7:CZ7"/>
    <mergeCell ref="CW12:CX12"/>
    <mergeCell ref="CY12:CZ12"/>
    <mergeCell ref="CY17:CZ17"/>
    <mergeCell ref="CY22:CZ22"/>
    <mergeCell ref="CY27:CZ27"/>
    <mergeCell ref="CY62:CZ62"/>
    <mergeCell ref="CY67:CZ67"/>
    <mergeCell ref="CY82:CZ82"/>
    <mergeCell ref="CW92:CX92"/>
    <mergeCell ref="DI17:DJ17"/>
    <mergeCell ref="DI22:DJ22"/>
    <mergeCell ref="DI27:DJ27"/>
    <mergeCell ref="DK27:DL27"/>
    <mergeCell ref="DK32:DL32"/>
    <mergeCell ref="DC97:DD97"/>
    <mergeCell ref="DC82:DD82"/>
    <mergeCell ref="DC87:DD87"/>
    <mergeCell ref="DC92:DD92"/>
    <mergeCell ref="DC67:DD67"/>
    <mergeCell ref="DC72:DD72"/>
    <mergeCell ref="DC77:DD77"/>
    <mergeCell ref="DC52:DD52"/>
    <mergeCell ref="DC57:DD57"/>
    <mergeCell ref="DC62:DD62"/>
    <mergeCell ref="DK37:DL37"/>
    <mergeCell ref="DK67:DL67"/>
    <mergeCell ref="DK47:DL47"/>
    <mergeCell ref="DK52:DL52"/>
    <mergeCell ref="DK62:DL62"/>
    <mergeCell ref="DK72:DL72"/>
    <mergeCell ref="DI42:DJ42"/>
    <mergeCell ref="CW97:CX97"/>
    <mergeCell ref="CW102:CX102"/>
    <mergeCell ref="CW77:CX77"/>
    <mergeCell ref="CW82:CX82"/>
    <mergeCell ref="CW87:CX87"/>
    <mergeCell ref="CW62:CX62"/>
    <mergeCell ref="CW67:CX67"/>
    <mergeCell ref="CW72:CX72"/>
    <mergeCell ref="CS57:CT57"/>
    <mergeCell ref="CS62:CT62"/>
    <mergeCell ref="CS67:CT67"/>
    <mergeCell ref="CS72:CT72"/>
    <mergeCell ref="CV1:CZ1"/>
    <mergeCell ref="DC2:DD2"/>
    <mergeCell ref="DC7:DD7"/>
    <mergeCell ref="DC12:DD12"/>
    <mergeCell ref="CW47:CX47"/>
    <mergeCell ref="CW52:CX52"/>
    <mergeCell ref="CW57:CX57"/>
    <mergeCell ref="CW32:CX32"/>
    <mergeCell ref="CW37:CX37"/>
    <mergeCell ref="CW42:CX42"/>
    <mergeCell ref="CW17:CX17"/>
    <mergeCell ref="CW22:CX22"/>
    <mergeCell ref="CW27:CX27"/>
    <mergeCell ref="DB1:DF1"/>
    <mergeCell ref="DC37:DD37"/>
    <mergeCell ref="DC42:DD42"/>
    <mergeCell ref="DC47:DD47"/>
    <mergeCell ref="CQ102:CR102"/>
    <mergeCell ref="CQ107:CR107"/>
    <mergeCell ref="CQ82:CR82"/>
    <mergeCell ref="CQ87:CR87"/>
    <mergeCell ref="CQ92:CR92"/>
    <mergeCell ref="CQ67:CR67"/>
    <mergeCell ref="CQ72:CR72"/>
    <mergeCell ref="CQ77:CR77"/>
    <mergeCell ref="CQ62:CR62"/>
    <mergeCell ref="CP1:CT1"/>
    <mergeCell ref="CQ52:CR52"/>
    <mergeCell ref="CQ57:CR57"/>
    <mergeCell ref="CS2:CT2"/>
    <mergeCell ref="CS7:CT7"/>
    <mergeCell ref="CS12:CT12"/>
    <mergeCell ref="CQ2:CR2"/>
    <mergeCell ref="CJ1:CN1"/>
    <mergeCell ref="CQ97:CR97"/>
    <mergeCell ref="CQ37:CR37"/>
    <mergeCell ref="CQ42:CR42"/>
    <mergeCell ref="CQ47:CR47"/>
    <mergeCell ref="CQ17:CR17"/>
    <mergeCell ref="CQ22:CR22"/>
    <mergeCell ref="CQ27:CR27"/>
    <mergeCell ref="CQ32:CR32"/>
    <mergeCell ref="CS92:CT92"/>
    <mergeCell ref="CS17:CT17"/>
    <mergeCell ref="CS22:CT22"/>
    <mergeCell ref="CS27:CT27"/>
    <mergeCell ref="CS32:CT32"/>
    <mergeCell ref="CS37:CT37"/>
    <mergeCell ref="CS42:CT42"/>
    <mergeCell ref="CS52:CT52"/>
    <mergeCell ref="CE37:CF37"/>
    <mergeCell ref="CE42:CF42"/>
    <mergeCell ref="CE47:CF47"/>
    <mergeCell ref="CE17:CF17"/>
    <mergeCell ref="CE22:CF22"/>
    <mergeCell ref="CE27:CF27"/>
    <mergeCell ref="CE32:CF32"/>
    <mergeCell ref="CQ7:CR7"/>
    <mergeCell ref="CQ12:CR12"/>
    <mergeCell ref="CK47:CL47"/>
    <mergeCell ref="CK37:CL37"/>
    <mergeCell ref="CK42:CL42"/>
    <mergeCell ref="CK17:CL17"/>
    <mergeCell ref="CK22:CL22"/>
    <mergeCell ref="CK27:CL27"/>
    <mergeCell ref="CM17:CN17"/>
    <mergeCell ref="CM22:CN22"/>
    <mergeCell ref="CM27:CN27"/>
    <mergeCell ref="CM32:CN32"/>
    <mergeCell ref="CM37:CN37"/>
    <mergeCell ref="CM42:CN42"/>
    <mergeCell ref="CM47:CN47"/>
    <mergeCell ref="CG2:CH2"/>
    <mergeCell ref="CG7:CH7"/>
    <mergeCell ref="CG12:CH12"/>
    <mergeCell ref="CG17:CH17"/>
    <mergeCell ref="CG22:CH22"/>
    <mergeCell ref="CG27:CH27"/>
    <mergeCell ref="CM7:CN7"/>
    <mergeCell ref="CK12:CL12"/>
    <mergeCell ref="CM12:CN12"/>
    <mergeCell ref="CK2:CL2"/>
    <mergeCell ref="CM2:CN2"/>
    <mergeCell ref="CK7:CL7"/>
    <mergeCell ref="CE87:CF87"/>
    <mergeCell ref="CE92:CF92"/>
    <mergeCell ref="CE67:CF67"/>
    <mergeCell ref="CE72:CF72"/>
    <mergeCell ref="CE77:CF77"/>
    <mergeCell ref="BY107:BZ107"/>
    <mergeCell ref="CE62:CF62"/>
    <mergeCell ref="CA92:CB92"/>
    <mergeCell ref="CA97:CB97"/>
    <mergeCell ref="CA102:CB102"/>
    <mergeCell ref="CA107:CB107"/>
    <mergeCell ref="CA62:CB62"/>
    <mergeCell ref="CA67:CB67"/>
    <mergeCell ref="CA72:CB72"/>
    <mergeCell ref="CA77:CB77"/>
    <mergeCell ref="CA82:CB82"/>
    <mergeCell ref="CA87:CB87"/>
    <mergeCell ref="BX1:CB1"/>
    <mergeCell ref="CE2:CF2"/>
    <mergeCell ref="CE7:CF7"/>
    <mergeCell ref="CE12:CF12"/>
    <mergeCell ref="BY92:BZ92"/>
    <mergeCell ref="BY97:BZ97"/>
    <mergeCell ref="BY102:BZ102"/>
    <mergeCell ref="BY77:BZ77"/>
    <mergeCell ref="BY82:BZ82"/>
    <mergeCell ref="BY87:BZ87"/>
    <mergeCell ref="BY62:BZ62"/>
    <mergeCell ref="BY67:BZ67"/>
    <mergeCell ref="BY72:BZ72"/>
    <mergeCell ref="BY47:BZ47"/>
    <mergeCell ref="BY52:BZ52"/>
    <mergeCell ref="BY57:BZ57"/>
    <mergeCell ref="BY32:BZ32"/>
    <mergeCell ref="BY37:BZ37"/>
    <mergeCell ref="BY42:BZ42"/>
    <mergeCell ref="BY17:BZ17"/>
    <mergeCell ref="BY22:BZ22"/>
    <mergeCell ref="BY27:BZ27"/>
    <mergeCell ref="CD1:CH1"/>
    <mergeCell ref="CE102:CF102"/>
    <mergeCell ref="BS102:BT102"/>
    <mergeCell ref="BS107:BT107"/>
    <mergeCell ref="BS82:BT82"/>
    <mergeCell ref="BS87:BT87"/>
    <mergeCell ref="BS92:BT92"/>
    <mergeCell ref="BS67:BT67"/>
    <mergeCell ref="BS72:BT72"/>
    <mergeCell ref="BS77:BT77"/>
    <mergeCell ref="BS52:BT52"/>
    <mergeCell ref="BS57:BT57"/>
    <mergeCell ref="BS62:BT62"/>
    <mergeCell ref="B29:B30"/>
    <mergeCell ref="B34:B35"/>
    <mergeCell ref="B19:B20"/>
    <mergeCell ref="B24:B25"/>
    <mergeCell ref="B9:B10"/>
    <mergeCell ref="B14:B15"/>
    <mergeCell ref="BG17:BH17"/>
    <mergeCell ref="BR1:BV1"/>
    <mergeCell ref="BS97:BT97"/>
    <mergeCell ref="BS37:BT37"/>
    <mergeCell ref="BS42:BT42"/>
    <mergeCell ref="BS47:BT47"/>
    <mergeCell ref="BS17:BT17"/>
    <mergeCell ref="BS22:BT22"/>
    <mergeCell ref="BS27:BT27"/>
    <mergeCell ref="BS32:BT32"/>
    <mergeCell ref="BG7:BH7"/>
    <mergeCell ref="BI7:BJ7"/>
    <mergeCell ref="BG12:BH12"/>
    <mergeCell ref="BI12:BJ12"/>
    <mergeCell ref="BG37:BH37"/>
    <mergeCell ref="BI37:BJ37"/>
    <mergeCell ref="BG42:BH42"/>
    <mergeCell ref="BI42:BJ42"/>
    <mergeCell ref="BI17:BJ17"/>
    <mergeCell ref="BM2:BN2"/>
    <mergeCell ref="B4:B5"/>
    <mergeCell ref="BM7:BN7"/>
    <mergeCell ref="BG2:BH2"/>
    <mergeCell ref="BI2:BJ2"/>
    <mergeCell ref="BO2:BP2"/>
    <mergeCell ref="B109:B110"/>
    <mergeCell ref="BF1:BJ1"/>
    <mergeCell ref="BL1:BP1"/>
    <mergeCell ref="B99:B100"/>
    <mergeCell ref="B104:B105"/>
    <mergeCell ref="B89:B90"/>
    <mergeCell ref="B94:B95"/>
    <mergeCell ref="B79:B80"/>
    <mergeCell ref="B84:B85"/>
    <mergeCell ref="B69:B70"/>
    <mergeCell ref="B74:B75"/>
    <mergeCell ref="B59:B60"/>
    <mergeCell ref="B64:B65"/>
    <mergeCell ref="B49:B50"/>
    <mergeCell ref="B54:B55"/>
    <mergeCell ref="B39:B40"/>
    <mergeCell ref="B44:B45"/>
    <mergeCell ref="AI2:AJ2"/>
    <mergeCell ref="AK2:AL2"/>
    <mergeCell ref="AI7:AJ7"/>
    <mergeCell ref="AK7:AL7"/>
    <mergeCell ref="AI12:AJ12"/>
    <mergeCell ref="AK12:AL12"/>
    <mergeCell ref="AI17:AJ17"/>
    <mergeCell ref="AK17:AL17"/>
    <mergeCell ref="AI22:AJ22"/>
    <mergeCell ref="AK22:AL22"/>
    <mergeCell ref="AK72:AL72"/>
    <mergeCell ref="AI27:AJ27"/>
    <mergeCell ref="AK27:AL27"/>
    <mergeCell ref="AI32:AJ32"/>
    <mergeCell ref="AK32:AL32"/>
    <mergeCell ref="AI37:AJ37"/>
    <mergeCell ref="AK37:AL37"/>
    <mergeCell ref="AI42:AJ42"/>
    <mergeCell ref="AK42:AL42"/>
    <mergeCell ref="AI47:AJ47"/>
    <mergeCell ref="AK47:AL47"/>
    <mergeCell ref="AI102:AJ102"/>
    <mergeCell ref="AK102:AL102"/>
    <mergeCell ref="AI107:AJ107"/>
    <mergeCell ref="AK107:AL107"/>
    <mergeCell ref="AH1:AL1"/>
    <mergeCell ref="AI77:AJ77"/>
    <mergeCell ref="AK77:AL77"/>
    <mergeCell ref="AI82:AJ82"/>
    <mergeCell ref="AK82:AL82"/>
    <mergeCell ref="AI87:AJ87"/>
    <mergeCell ref="AK87:AL87"/>
    <mergeCell ref="AI92:AJ92"/>
    <mergeCell ref="AK92:AL92"/>
    <mergeCell ref="AI97:AJ97"/>
    <mergeCell ref="AK97:AL97"/>
    <mergeCell ref="AI52:AJ52"/>
    <mergeCell ref="AK52:AL52"/>
    <mergeCell ref="AI57:AJ57"/>
    <mergeCell ref="AK57:AL57"/>
    <mergeCell ref="AI62:AJ62"/>
    <mergeCell ref="AK62:AL62"/>
    <mergeCell ref="AI67:AJ67"/>
    <mergeCell ref="AK67:AL67"/>
    <mergeCell ref="AI72:AJ72"/>
    <mergeCell ref="K2:L2"/>
    <mergeCell ref="M2:N2"/>
    <mergeCell ref="K7:L7"/>
    <mergeCell ref="M7:N7"/>
    <mergeCell ref="K12:L12"/>
    <mergeCell ref="M12:N12"/>
    <mergeCell ref="K17:L17"/>
    <mergeCell ref="M17:N17"/>
    <mergeCell ref="K22:L22"/>
    <mergeCell ref="M22:N22"/>
    <mergeCell ref="M72:N72"/>
    <mergeCell ref="K27:L27"/>
    <mergeCell ref="M27:N27"/>
    <mergeCell ref="K32:L32"/>
    <mergeCell ref="M32:N32"/>
    <mergeCell ref="K37:L37"/>
    <mergeCell ref="M37:N37"/>
    <mergeCell ref="K42:L42"/>
    <mergeCell ref="M42:N42"/>
    <mergeCell ref="K47:L47"/>
    <mergeCell ref="M47:N47"/>
    <mergeCell ref="K102:L102"/>
    <mergeCell ref="M102:N102"/>
    <mergeCell ref="K107:L107"/>
    <mergeCell ref="M107:N107"/>
    <mergeCell ref="J1:N1"/>
    <mergeCell ref="K77:L77"/>
    <mergeCell ref="M77:N77"/>
    <mergeCell ref="K82:L82"/>
    <mergeCell ref="M82:N82"/>
    <mergeCell ref="K87:L87"/>
    <mergeCell ref="M87:N87"/>
    <mergeCell ref="K92:L92"/>
    <mergeCell ref="M92:N92"/>
    <mergeCell ref="K97:L97"/>
    <mergeCell ref="M97:N97"/>
    <mergeCell ref="K52:L52"/>
    <mergeCell ref="M52:N52"/>
    <mergeCell ref="K57:L57"/>
    <mergeCell ref="M57:N57"/>
    <mergeCell ref="K62:L62"/>
    <mergeCell ref="M62:N62"/>
    <mergeCell ref="K67:L67"/>
    <mergeCell ref="M67:N67"/>
    <mergeCell ref="K72:L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8</vt:i4>
      </vt:variant>
    </vt:vector>
  </HeadingPairs>
  <TitlesOfParts>
    <vt:vector size="18" baseType="lpstr">
      <vt:lpstr>Présentation</vt:lpstr>
      <vt:lpstr>Consommateurs types</vt:lpstr>
      <vt:lpstr>ATRD</vt:lpstr>
      <vt:lpstr>Transport &amp; stockage</vt:lpstr>
      <vt:lpstr>Coûts commerciaux</vt:lpstr>
      <vt:lpstr>Coûts d'approvisionnement</vt:lpstr>
      <vt:lpstr>Grille tarifaire HT</vt:lpstr>
      <vt:lpstr>Grille tarifaire TTC</vt:lpstr>
      <vt:lpstr>Grilles CP</vt:lpstr>
      <vt:lpstr>Historique grilles</vt:lpstr>
      <vt:lpstr>'Coûts d''approvisionnement'!_ftn1</vt:lpstr>
      <vt:lpstr>ATRD!Zone_d_impression</vt:lpstr>
      <vt:lpstr>'Consommateurs types'!Zone_d_impression</vt:lpstr>
      <vt:lpstr>'Coûts commerciaux'!Zone_d_impression</vt:lpstr>
      <vt:lpstr>'Grille tarifaire HT'!Zone_d_impression</vt:lpstr>
      <vt:lpstr>'Grille tarifaire TTC'!Zone_d_impression</vt:lpstr>
      <vt:lpstr>Présentation!Zone_d_impression</vt:lpstr>
      <vt:lpstr>'Transport &amp; stockage'!Zone_d_impression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2019-07-03T13:36:44Z</dcterms:created>
  <dcterms:modified xsi:type="dcterms:W3CDTF">2025-04-04T12:17:14Z</dcterms:modified>
</cp:coreProperties>
</file>