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46837E6C-4846-4A19-A80F-9BFFE56CE81A}" xr6:coauthVersionLast="47" xr6:coauthVersionMax="47" xr10:uidLastSave="{00000000-0000-0000-0000-000000000000}"/>
  <bookViews>
    <workbookView xWindow="28680" yWindow="-9480" windowWidth="16440" windowHeight="28320" tabRatio="744" firstSheet="5" activeTab="8" xr2:uid="{00000000-000D-0000-FFFF-FFFF00000000}"/>
  </bookViews>
  <sheets>
    <sheet name="Présentation" sheetId="18" r:id="rId1"/>
    <sheet name="Consommateurs types" sheetId="15" r:id="rId2"/>
    <sheet name="ATRD" sheetId="19" r:id="rId3"/>
    <sheet name="Transport &amp; stockage" sheetId="3" r:id="rId4"/>
    <sheet name="Coûts commerciaux" sheetId="21" r:id="rId5"/>
    <sheet name="Coûts d'approvisionnement" sheetId="23" r:id="rId6"/>
    <sheet name="Grille tarifaire HT" sheetId="9" r:id="rId7"/>
    <sheet name="Grille tarifaire TTC" sheetId="24" r:id="rId8"/>
    <sheet name="Grilles CP" sheetId="25" r:id="rId9"/>
  </sheets>
  <definedNames>
    <definedName name="_ftn1" localSheetId="5">'Coûts d''approvisionnement'!$B$26</definedName>
    <definedName name="_xlnm.Print_Area" localSheetId="2">ATRD!$B$2:$F$4</definedName>
    <definedName name="_xlnm.Print_Area" localSheetId="1">'Consommateurs types'!$B$2:$F$23</definedName>
    <definedName name="_xlnm.Print_Area" localSheetId="4">'Coûts commerciaux'!$B$2:$L$66</definedName>
    <definedName name="_xlnm.Print_Area" localSheetId="6">'Grille tarifaire HT'!$B$2:$E$84</definedName>
    <definedName name="_xlnm.Print_Area" localSheetId="7">'Grille tarifaire TTC'!$B$2:$I$4</definedName>
    <definedName name="_xlnm.Print_Area" localSheetId="0">Présentation!$A$2:$I$26</definedName>
    <definedName name="_xlnm.Print_Area" localSheetId="3">'Transport &amp; stockage'!$B$2:$E$6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23" l="1"/>
  <c r="C21" i="23"/>
  <c r="C20" i="23"/>
  <c r="C19" i="23" l="1"/>
  <c r="C18" i="23" l="1"/>
  <c r="C17" i="23"/>
  <c r="C16" i="23"/>
  <c r="C15" i="23"/>
  <c r="C14" i="23"/>
  <c r="C13" i="23"/>
  <c r="C12" i="23"/>
  <c r="C11" i="23"/>
  <c r="C10" i="23"/>
  <c r="C9" i="23"/>
  <c r="C8" i="23"/>
  <c r="C7" i="23"/>
  <c r="C17" i="24" l="1"/>
  <c r="E2" i="23" l="1"/>
  <c r="E6" i="25" l="1"/>
  <c r="C6" i="25" l="1"/>
  <c r="D15" i="9" l="1"/>
  <c r="E7" i="9" s="1"/>
  <c r="E7" i="24" s="1"/>
  <c r="D14" i="9"/>
  <c r="E6" i="9" s="1"/>
  <c r="C6" i="24"/>
  <c r="D6" i="25" s="1"/>
  <c r="C7" i="24"/>
  <c r="F6" i="25" s="1"/>
  <c r="E15" i="9"/>
  <c r="F7" i="9" s="1"/>
  <c r="E9" i="25" s="1"/>
  <c r="E14" i="9"/>
  <c r="C15" i="9"/>
  <c r="C14" i="9"/>
  <c r="D6" i="9" s="1"/>
  <c r="C8" i="25" s="1"/>
  <c r="C6" i="9"/>
  <c r="F7" i="25" l="1"/>
  <c r="E7" i="25"/>
  <c r="D7" i="9"/>
  <c r="F6" i="9"/>
  <c r="F7" i="24"/>
  <c r="F9" i="25" s="1"/>
  <c r="D6" i="24"/>
  <c r="D8" i="25" s="1"/>
  <c r="F6" i="24" l="1"/>
  <c r="D9" i="25" s="1"/>
  <c r="C9" i="25"/>
  <c r="D7" i="24"/>
  <c r="F8" i="25" s="1"/>
  <c r="E8" i="25"/>
  <c r="E6" i="24"/>
  <c r="D7" i="25" s="1"/>
  <c r="C7" i="25"/>
</calcChain>
</file>

<file path=xl/sharedStrings.xml><?xml version="1.0" encoding="utf-8"?>
<sst xmlns="http://schemas.openxmlformats.org/spreadsheetml/2006/main" count="100" uniqueCount="69">
  <si>
    <t>Part fixe en €/an</t>
  </si>
  <si>
    <t>Description</t>
  </si>
  <si>
    <t>Acronymes utilisés</t>
  </si>
  <si>
    <t>Contact</t>
  </si>
  <si>
    <t>opendata@cre.fr</t>
  </si>
  <si>
    <t>PV en €/MWh</t>
  </si>
  <si>
    <t>Tarif GRDF</t>
  </si>
  <si>
    <t>T1</t>
  </si>
  <si>
    <t>T2</t>
  </si>
  <si>
    <t>Coûts de transport en €/MWh</t>
  </si>
  <si>
    <t>CTA</t>
  </si>
  <si>
    <t>TVA part fixe</t>
  </si>
  <si>
    <t>TVA part variable</t>
  </si>
  <si>
    <t>TICGN</t>
  </si>
  <si>
    <t>Contribution tarifaire d'acheminement</t>
  </si>
  <si>
    <t>TICGN (€/MWh)</t>
  </si>
  <si>
    <t>CTA (€/an)</t>
  </si>
  <si>
    <t>Taxe intérieure de consommation sur le gaz naturel</t>
  </si>
  <si>
    <t>Segment tarifaire</t>
  </si>
  <si>
    <t>Profil GRDF</t>
  </si>
  <si>
    <t>Consommateur</t>
  </si>
  <si>
    <t>Chauffage</t>
  </si>
  <si>
    <t>Consommateur type</t>
  </si>
  <si>
    <t>Consommation annuelle de référence (MWh/an)</t>
  </si>
  <si>
    <t>Cuisson/eau chaude</t>
  </si>
  <si>
    <t>Coûts de stockage en €/MWh</t>
  </si>
  <si>
    <t>Rémunération en €/MWh</t>
  </si>
  <si>
    <t>P012</t>
  </si>
  <si>
    <t>P011</t>
  </si>
  <si>
    <t>Minimum</t>
  </si>
  <si>
    <t>Maximum</t>
  </si>
  <si>
    <t>Moyen</t>
  </si>
  <si>
    <t>Minimum (NTR = 0)</t>
  </si>
  <si>
    <t>Moyen (NTR = 3)</t>
  </si>
  <si>
    <t>Maximum (NTR = 10)</t>
  </si>
  <si>
    <t>Fraix d'accès au marché (€/MWh)</t>
  </si>
  <si>
    <t>Brique de risque (€/MWh)</t>
  </si>
  <si>
    <t>Coûts des CEE (€/MWh)</t>
  </si>
  <si>
    <t>Coût commerciaux hors CEE (€/an)</t>
  </si>
  <si>
    <t>Coûts de commercialisation et autres</t>
  </si>
  <si>
    <t>Minimale</t>
  </si>
  <si>
    <t>Moyenne</t>
  </si>
  <si>
    <t>Maximale</t>
  </si>
  <si>
    <t>Part variable avec coûts d'approvisionnement (€/MWh)</t>
  </si>
  <si>
    <t>Coûts transport &amp; stockage</t>
  </si>
  <si>
    <t>Coûts d'approvisionnement</t>
  </si>
  <si>
    <t>Facture annuelle théorique HT avec coûts d'approvisionnement</t>
  </si>
  <si>
    <t>NB : Les coûts d'approvisionnement correspondent à la référence de coût d’approvisionnement définie par l’arrêté du 18 avril 2023 pris sur proposition de la CRE et disponible ici : https://www.cre.fr/L-energie-et-vous/reference-de-couts-d-approvisionnement-du-gaz.</t>
  </si>
  <si>
    <t>Données relatives à la construction du prix repère de vente de gaz de la  CRE</t>
  </si>
  <si>
    <t>Part fixe en €/an (*)</t>
  </si>
  <si>
    <t>Part variable avec coûts d'approvisionnement (€/MWh) (**)</t>
  </si>
  <si>
    <t>NB : Les grilles TTC sont définies par application des taxes ci-dessous aux grilles de l'onglet "Grille tarifaire HT"</t>
  </si>
  <si>
    <r>
      <t>Le fichier présenté ici a pour objectif de détailler les hypothèses de construction du prix repère de vente de gaz décrit dans la délibération de la CRE du</t>
    </r>
    <r>
      <rPr>
        <b/>
        <sz val="11"/>
        <color rgb="FFFF0000"/>
        <rFont val="Franklin Gothic Book"/>
        <family val="2"/>
      </rPr>
      <t xml:space="preserve"> </t>
    </r>
    <r>
      <rPr>
        <sz val="11"/>
        <rFont val="Franklin Gothic Book"/>
        <family val="2"/>
      </rPr>
      <t>12 avril 2023 n°2023-102</t>
    </r>
  </si>
  <si>
    <t>Référence de coûts d'approvisionnement (€/MWh)</t>
  </si>
  <si>
    <t>Coûts de distribution : ATRD 2023-2024</t>
  </si>
  <si>
    <t>(*) : Les abonnements ont évolués au 1er juillet pour refléter la hausse des abonnements de l'ATRD de GRDF</t>
  </si>
  <si>
    <t>(**) Conformément à la méthodologie définie par la CRE, les abonnement sont calés sur ceuxs du TRVG théorique d'ENGIE en juin 2023 pour les options B0 d'une part et B1 d'autre part, majorés de la hausse des abonnement du tarif ATRD de GRDF
Les parts variables sont adaptées en conséquence sur la base de la facture annuelle théorique HT calculée ci-dessous.</t>
  </si>
  <si>
    <t>Taxes en vigueur au 1er juillet 2023</t>
  </si>
  <si>
    <t>Valeur du mois en cours</t>
  </si>
  <si>
    <t>HT</t>
  </si>
  <si>
    <t>TTC</t>
  </si>
  <si>
    <t>Abonnement (€/an)</t>
  </si>
  <si>
    <t>Part variable moyenne (€/kWh)</t>
  </si>
  <si>
    <t>Part variable fourchette basse (€/kWh)</t>
  </si>
  <si>
    <t>Part variable fourchette haute (€/kWh)</t>
  </si>
  <si>
    <t>Grille publiée dans le communiqué de presse CRE</t>
  </si>
  <si>
    <t>NB : Basés sur l'ATRT et coût du stockage 2024-2025. Prochaine évolution au 1er avril 2025.</t>
  </si>
  <si>
    <r>
      <t xml:space="preserve">Grilles tarifaires HT prix repère </t>
    </r>
    <r>
      <rPr>
        <b/>
        <sz val="16"/>
        <color rgb="FFFF0000"/>
        <rFont val="Calibri"/>
        <family val="2"/>
        <scheme val="minor"/>
      </rPr>
      <t>au 1er juin 2024</t>
    </r>
  </si>
  <si>
    <r>
      <t xml:space="preserve">Grilles tarifaires TTC prix repère </t>
    </r>
    <r>
      <rPr>
        <b/>
        <sz val="16"/>
        <color rgb="FFFF0000"/>
        <rFont val="Calibri"/>
        <family val="2"/>
        <scheme val="minor"/>
      </rPr>
      <t>au 1er juin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</si>
</sst>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0.0"/>
    <numFmt numFmtId="167" formatCode="0.0%"/>
    <numFmt numFmtId="168" formatCode="0.00000"/>
  </numFmts>
  <fonts count="28" x14ac:knownFonts="1">
    <font>
      <sz val="10"/>
      <color theme="1"/>
      <name val="Franklin Gothic Book"/>
      <family val="2"/>
    </font>
    <font>
      <sz val="10"/>
      <color theme="1"/>
      <name val="Franklin Gothic Book"/>
      <family val="2"/>
    </font>
    <font>
      <b/>
      <sz val="16"/>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b/>
      <sz val="15"/>
      <color theme="3"/>
      <name val="Franklin Gothic Book"/>
      <family val="2"/>
    </font>
    <font>
      <b/>
      <sz val="13"/>
      <color theme="3"/>
      <name val="Franklin Gothic Book"/>
      <family val="2"/>
    </font>
    <font>
      <b/>
      <sz val="15"/>
      <color theme="6"/>
      <name val="Franklin Gothic Book"/>
      <family val="2"/>
    </font>
    <font>
      <b/>
      <sz val="13"/>
      <color theme="6"/>
      <name val="Franklin Gothic Book"/>
      <family val="2"/>
    </font>
    <font>
      <sz val="11"/>
      <color theme="1"/>
      <name val="Franklin Gothic Book"/>
      <family val="2"/>
    </font>
    <font>
      <u/>
      <sz val="10"/>
      <color theme="10"/>
      <name val="Franklin Gothic Book"/>
      <family val="2"/>
    </font>
    <font>
      <u/>
      <sz val="11"/>
      <color theme="10"/>
      <name val="Franklin Gothic Book"/>
      <family val="2"/>
    </font>
    <font>
      <i/>
      <sz val="10"/>
      <color theme="1"/>
      <name val="Franklin Gothic Book"/>
      <family val="2"/>
    </font>
    <font>
      <b/>
      <sz val="10"/>
      <color rgb="FFFFC000"/>
      <name val="Franklin Gothic Book"/>
      <family val="2"/>
    </font>
    <font>
      <b/>
      <sz val="10"/>
      <color theme="1"/>
      <name val="Franklin Gothic Book"/>
      <family val="2"/>
    </font>
    <font>
      <b/>
      <sz val="11"/>
      <color rgb="FFFF0000"/>
      <name val="Franklin Gothic Book"/>
      <family val="2"/>
    </font>
    <font>
      <b/>
      <sz val="10"/>
      <color rgb="FFFF0000"/>
      <name val="Franklin Gothic Book"/>
      <family val="2"/>
    </font>
    <font>
      <sz val="10"/>
      <name val="Franklin Gothic Book"/>
      <family val="2"/>
    </font>
    <font>
      <sz val="11"/>
      <name val="Franklin Gothic Book"/>
      <family val="2"/>
    </font>
    <font>
      <i/>
      <sz val="10"/>
      <name val="Franklin Gothic Book"/>
      <family val="2"/>
    </font>
    <font>
      <b/>
      <sz val="8"/>
      <color theme="1"/>
      <name val="Franklin Gothic Book"/>
      <family val="2"/>
    </font>
    <font>
      <b/>
      <sz val="8"/>
      <name val="Franklin Gothic Book"/>
      <family val="2"/>
    </font>
    <font>
      <b/>
      <sz val="16"/>
      <color rgb="FFFF0000"/>
      <name val="Calibri"/>
      <family val="2"/>
      <scheme val="minor"/>
    </font>
    <font>
      <sz val="10"/>
      <color rgb="FFFFFFFF"/>
      <name val="Franklin Gothic Book"/>
      <family val="2"/>
    </font>
    <font>
      <b/>
      <sz val="10"/>
      <color rgb="FF000000"/>
      <name val="Franklin Gothic Book"/>
      <family val="2"/>
    </font>
    <font>
      <sz val="10"/>
      <color rgb="FF000000"/>
      <name val="Franklin Gothic Book"/>
      <family val="2"/>
    </font>
    <font>
      <b/>
      <i/>
      <sz val="10"/>
      <color theme="1"/>
      <name val="Franklin Gothic Book"/>
      <family val="2"/>
    </font>
  </fonts>
  <fills count="5">
    <fill>
      <patternFill patternType="none"/>
    </fill>
    <fill>
      <patternFill patternType="gray125"/>
    </fill>
    <fill>
      <patternFill patternType="solid">
        <fgColor rgb="FF429188"/>
        <bgColor indexed="64"/>
      </patternFill>
    </fill>
    <fill>
      <patternFill patternType="solid">
        <fgColor rgb="FFACD9D4"/>
        <bgColor indexed="64"/>
      </patternFill>
    </fill>
    <fill>
      <patternFill patternType="solid">
        <fgColor rgb="FFD5ECE9"/>
        <bgColor indexed="64"/>
      </patternFill>
    </fill>
  </fills>
  <borders count="27">
    <border>
      <left/>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s>
  <cellStyleXfs count="7">
    <xf numFmtId="0" fontId="0" fillId="0" borderId="0"/>
    <xf numFmtId="164" fontId="1" fillId="0" borderId="0" applyFont="0" applyFill="0" applyBorder="0" applyAlignment="0" applyProtection="0"/>
    <xf numFmtId="0" fontId="6" fillId="0" borderId="7" applyNumberFormat="0" applyFill="0" applyAlignment="0" applyProtection="0"/>
    <xf numFmtId="0" fontId="7" fillId="0" borderId="8" applyNumberFormat="0" applyFill="0" applyAlignment="0" applyProtection="0"/>
    <xf numFmtId="0" fontId="1" fillId="0" borderId="0"/>
    <xf numFmtId="0" fontId="11" fillId="0" borderId="0" applyNumberFormat="0" applyFill="0" applyBorder="0" applyAlignment="0" applyProtection="0"/>
    <xf numFmtId="9" fontId="1" fillId="0" borderId="0" applyFont="0" applyFill="0" applyBorder="0" applyAlignment="0" applyProtection="0"/>
  </cellStyleXfs>
  <cellXfs count="114">
    <xf numFmtId="0" fontId="0" fillId="0" borderId="0" xfId="0"/>
    <xf numFmtId="0" fontId="1" fillId="0" borderId="0" xfId="4"/>
    <xf numFmtId="0" fontId="10" fillId="0" borderId="0" xfId="4" applyFont="1" applyAlignment="1">
      <alignment horizontal="left" vertical="top" wrapText="1"/>
    </xf>
    <xf numFmtId="0" fontId="1" fillId="0" borderId="0" xfId="4" applyAlignment="1">
      <alignment vertical="top"/>
    </xf>
    <xf numFmtId="0" fontId="2" fillId="0" borderId="0" xfId="0" applyFont="1" applyAlignment="1">
      <alignment vertical="center"/>
    </xf>
    <xf numFmtId="0" fontId="0" fillId="0" borderId="5" xfId="0" applyBorder="1" applyAlignment="1">
      <alignment horizontal="center" vertical="center"/>
    </xf>
    <xf numFmtId="0" fontId="0" fillId="0" borderId="0" xfId="0" applyAlignment="1">
      <alignment wrapText="1"/>
    </xf>
    <xf numFmtId="0" fontId="0" fillId="0" borderId="0" xfId="0" applyAlignment="1">
      <alignment horizontal="center" vertical="center"/>
    </xf>
    <xf numFmtId="165" fontId="0" fillId="0" borderId="0" xfId="0" applyNumberFormat="1" applyAlignment="1">
      <alignment horizontal="center" vertical="center"/>
    </xf>
    <xf numFmtId="0" fontId="3" fillId="0" borderId="0" xfId="0" applyFont="1" applyAlignment="1">
      <alignment horizontal="center" vertical="center"/>
    </xf>
    <xf numFmtId="10" fontId="0" fillId="0" borderId="0" xfId="0" applyNumberForma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2" fontId="0" fillId="0" borderId="0" xfId="0" applyNumberFormat="1" applyAlignment="1">
      <alignment horizontal="center" vertical="center"/>
    </xf>
    <xf numFmtId="166" fontId="0" fillId="0" borderId="0" xfId="0" applyNumberFormat="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164" fontId="0" fillId="0" borderId="0" xfId="0" applyNumberFormat="1"/>
    <xf numFmtId="165" fontId="0" fillId="0" borderId="0" xfId="1" applyNumberFormat="1" applyFont="1" applyFill="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0" fillId="0" borderId="9" xfId="0" applyBorder="1" applyAlignment="1">
      <alignment horizontal="center" vertical="center"/>
    </xf>
    <xf numFmtId="164" fontId="0" fillId="0" borderId="0" xfId="1" applyFont="1" applyFill="1" applyAlignment="1">
      <alignment horizontal="center" vertical="center"/>
    </xf>
    <xf numFmtId="0" fontId="10" fillId="0" borderId="0" xfId="4" applyFont="1" applyAlignment="1">
      <alignment vertical="top"/>
    </xf>
    <xf numFmtId="0" fontId="17" fillId="0" borderId="0" xfId="0" applyFont="1"/>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3" fillId="0" borderId="0" xfId="0" applyFont="1" applyAlignment="1">
      <alignment horizontal="center" vertical="center"/>
    </xf>
    <xf numFmtId="0" fontId="15" fillId="0" borderId="13" xfId="0" applyFont="1" applyBorder="1" applyAlignment="1">
      <alignment horizontal="center" wrapText="1"/>
    </xf>
    <xf numFmtId="164" fontId="0" fillId="0" borderId="0" xfId="0" applyNumberFormat="1" applyAlignment="1">
      <alignment horizontal="center" vertical="center"/>
    </xf>
    <xf numFmtId="0" fontId="15" fillId="0" borderId="0" xfId="0" applyFont="1"/>
    <xf numFmtId="0" fontId="0" fillId="0" borderId="0" xfId="0" applyAlignment="1">
      <alignment horizontal="center"/>
    </xf>
    <xf numFmtId="0" fontId="5" fillId="0" borderId="0" xfId="0" applyFont="1" applyAlignment="1">
      <alignment horizontal="center"/>
    </xf>
    <xf numFmtId="0" fontId="15" fillId="0" borderId="9" xfId="0" applyFont="1" applyBorder="1" applyAlignment="1">
      <alignment horizontal="center" wrapText="1"/>
    </xf>
    <xf numFmtId="0" fontId="2" fillId="0" borderId="0" xfId="0" applyFont="1" applyAlignment="1">
      <alignment horizontal="left"/>
    </xf>
    <xf numFmtId="0" fontId="20" fillId="0" borderId="0" xfId="0" applyFont="1" applyAlignment="1">
      <alignment horizontal="center" vertical="center"/>
    </xf>
    <xf numFmtId="0" fontId="18" fillId="0" borderId="0" xfId="0" applyFont="1" applyAlignment="1">
      <alignment horizontal="center" vertical="center"/>
    </xf>
    <xf numFmtId="0" fontId="22" fillId="0" borderId="1" xfId="0" applyFont="1" applyBorder="1" applyAlignment="1">
      <alignment horizontal="center" vertical="center" wrapText="1"/>
    </xf>
    <xf numFmtId="0" fontId="22" fillId="0" borderId="12" xfId="0" applyFont="1" applyBorder="1" applyAlignment="1">
      <alignment horizontal="center" vertical="center" wrapText="1"/>
    </xf>
    <xf numFmtId="0" fontId="13" fillId="0" borderId="0" xfId="0" applyFont="1" applyAlignment="1">
      <alignment horizontal="center" vertical="center" wrapText="1"/>
    </xf>
    <xf numFmtId="0" fontId="21" fillId="0" borderId="9" xfId="0" applyFont="1" applyBorder="1" applyAlignment="1">
      <alignment horizontal="center" vertical="center"/>
    </xf>
    <xf numFmtId="0" fontId="0" fillId="0" borderId="9" xfId="0" applyBorder="1" applyAlignment="1">
      <alignment horizontal="center"/>
    </xf>
    <xf numFmtId="164" fontId="0" fillId="0" borderId="0" xfId="0" applyNumberFormat="1" applyAlignment="1">
      <alignment horizontal="center"/>
    </xf>
    <xf numFmtId="0" fontId="15" fillId="0" borderId="5" xfId="0" applyFont="1" applyBorder="1" applyAlignment="1">
      <alignment horizontal="center" wrapText="1"/>
    </xf>
    <xf numFmtId="0" fontId="13" fillId="0" borderId="0" xfId="0" applyFont="1"/>
    <xf numFmtId="0" fontId="13" fillId="0" borderId="0" xfId="0" applyFont="1" applyAlignment="1">
      <alignment horizontal="left"/>
    </xf>
    <xf numFmtId="0" fontId="20" fillId="0" borderId="0" xfId="0" applyFont="1" applyAlignment="1">
      <alignment horizontal="left" vertical="center"/>
    </xf>
    <xf numFmtId="0" fontId="15" fillId="0" borderId="9" xfId="0" applyFont="1" applyBorder="1" applyAlignment="1">
      <alignment horizontal="center" vertical="center"/>
    </xf>
    <xf numFmtId="0" fontId="15" fillId="0" borderId="12" xfId="0" applyFont="1" applyBorder="1" applyAlignment="1">
      <alignment horizontal="center" wrapText="1"/>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2" fontId="0" fillId="0" borderId="17" xfId="0" applyNumberFormat="1" applyBorder="1" applyAlignment="1">
      <alignment horizontal="center" vertical="center"/>
    </xf>
    <xf numFmtId="0" fontId="22" fillId="0" borderId="9" xfId="0" applyFont="1" applyBorder="1" applyAlignment="1">
      <alignment horizontal="center" vertical="center" wrapText="1"/>
    </xf>
    <xf numFmtId="0" fontId="0" fillId="0" borderId="3" xfId="0" applyBorder="1" applyAlignment="1">
      <alignment horizontal="center" vertical="center"/>
    </xf>
    <xf numFmtId="17" fontId="15" fillId="0" borderId="1" xfId="0" applyNumberFormat="1" applyFont="1" applyBorder="1"/>
    <xf numFmtId="17" fontId="15" fillId="0" borderId="3" xfId="0" applyNumberFormat="1" applyFont="1" applyBorder="1"/>
    <xf numFmtId="0" fontId="15" fillId="0" borderId="13" xfId="0" applyFont="1" applyBorder="1"/>
    <xf numFmtId="2" fontId="0" fillId="0" borderId="10" xfId="0" applyNumberFormat="1" applyBorder="1"/>
    <xf numFmtId="2" fontId="0" fillId="0" borderId="0" xfId="0" applyNumberFormat="1"/>
    <xf numFmtId="0" fontId="13" fillId="0" borderId="6" xfId="0" applyFont="1" applyBorder="1"/>
    <xf numFmtId="0" fontId="24" fillId="2" borderId="21"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5" fillId="3" borderId="25" xfId="0" applyFont="1" applyFill="1" applyBorder="1" applyAlignment="1">
      <alignment horizontal="center" vertical="center" wrapText="1"/>
    </xf>
    <xf numFmtId="2" fontId="26" fillId="4" borderId="26" xfId="0" applyNumberFormat="1" applyFont="1" applyFill="1" applyBorder="1" applyAlignment="1">
      <alignment horizontal="center" vertical="center" wrapText="1"/>
    </xf>
    <xf numFmtId="168" fontId="26" fillId="3" borderId="25" xfId="0" applyNumberFormat="1" applyFont="1" applyFill="1" applyBorder="1" applyAlignment="1">
      <alignment horizontal="center" vertical="center" wrapText="1"/>
    </xf>
    <xf numFmtId="168" fontId="26" fillId="4" borderId="26" xfId="0" applyNumberFormat="1" applyFont="1" applyFill="1" applyBorder="1" applyAlignment="1">
      <alignment horizontal="center" vertical="center" wrapText="1"/>
    </xf>
    <xf numFmtId="17" fontId="15" fillId="0" borderId="4" xfId="0" applyNumberFormat="1" applyFont="1" applyBorder="1"/>
    <xf numFmtId="2" fontId="0" fillId="0" borderId="11" xfId="0" applyNumberFormat="1" applyBorder="1"/>
    <xf numFmtId="2" fontId="0" fillId="0" borderId="5" xfId="0" applyNumberFormat="1" applyBorder="1"/>
    <xf numFmtId="2" fontId="0" fillId="0" borderId="0" xfId="0" applyNumberFormat="1" applyAlignment="1">
      <alignment horizontal="center"/>
    </xf>
    <xf numFmtId="168" fontId="0" fillId="0" borderId="0" xfId="0" applyNumberFormat="1"/>
    <xf numFmtId="17" fontId="15" fillId="0" borderId="0" xfId="0" applyNumberFormat="1" applyFont="1"/>
    <xf numFmtId="17" fontId="15" fillId="0" borderId="10" xfId="0" applyNumberFormat="1" applyFont="1" applyBorder="1"/>
    <xf numFmtId="2" fontId="0" fillId="0" borderId="13" xfId="0" applyNumberFormat="1" applyBorder="1"/>
    <xf numFmtId="0" fontId="9" fillId="0" borderId="8" xfId="3" applyFont="1" applyAlignment="1">
      <alignment vertical="center"/>
    </xf>
    <xf numFmtId="0" fontId="12" fillId="0" borderId="0" xfId="5" applyFont="1" applyAlignment="1">
      <alignment vertical="top"/>
    </xf>
    <xf numFmtId="0" fontId="10" fillId="0" borderId="0" xfId="4" applyFont="1" applyAlignment="1">
      <alignment vertical="top"/>
    </xf>
    <xf numFmtId="0" fontId="8" fillId="0" borderId="0" xfId="2" applyFont="1" applyBorder="1" applyAlignment="1">
      <alignment horizontal="center" vertical="center" wrapText="1"/>
    </xf>
    <xf numFmtId="0" fontId="8" fillId="0" borderId="7" xfId="2" applyFont="1" applyAlignment="1">
      <alignment horizontal="center" vertical="center" wrapText="1"/>
    </xf>
    <xf numFmtId="0" fontId="9" fillId="0" borderId="8" xfId="3" applyFont="1" applyAlignment="1">
      <alignment horizontal="left" vertical="center"/>
    </xf>
    <xf numFmtId="0" fontId="10" fillId="0" borderId="0" xfId="4" applyFont="1" applyAlignment="1">
      <alignment horizontal="left" vertical="top" wrapText="1"/>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5" fillId="0" borderId="6" xfId="0" applyFont="1" applyBorder="1" applyAlignment="1">
      <alignment horizontal="center" wrapText="1"/>
    </xf>
    <xf numFmtId="0" fontId="15" fillId="0" borderId="2" xfId="0" applyFont="1" applyBorder="1" applyAlignment="1">
      <alignment horizontal="center" wrapText="1"/>
    </xf>
    <xf numFmtId="0" fontId="15" fillId="0" borderId="5" xfId="0" applyFont="1" applyBorder="1" applyAlignment="1">
      <alignment horizontal="center" wrapText="1"/>
    </xf>
    <xf numFmtId="0" fontId="15" fillId="0" borderId="6" xfId="0" applyFont="1" applyBorder="1" applyAlignment="1">
      <alignment horizontal="center"/>
    </xf>
    <xf numFmtId="0" fontId="15" fillId="0" borderId="2" xfId="0" applyFont="1" applyBorder="1" applyAlignment="1">
      <alignment horizontal="center"/>
    </xf>
    <xf numFmtId="0" fontId="15" fillId="0" borderId="5" xfId="0" applyFont="1" applyBorder="1" applyAlignment="1">
      <alignment horizontal="center"/>
    </xf>
    <xf numFmtId="164" fontId="15" fillId="0" borderId="6" xfId="1" applyFont="1" applyBorder="1" applyAlignment="1">
      <alignment horizontal="center"/>
    </xf>
    <xf numFmtId="164" fontId="15" fillId="0" borderId="2" xfId="1" applyFont="1" applyBorder="1" applyAlignment="1">
      <alignment horizontal="center"/>
    </xf>
    <xf numFmtId="164" fontId="15" fillId="0" borderId="5" xfId="1" applyFont="1" applyBorder="1" applyAlignment="1">
      <alignment horizontal="center"/>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3" fillId="0" borderId="0" xfId="0" applyFont="1" applyAlignment="1">
      <alignment horizontal="left" wrapText="1"/>
    </xf>
    <xf numFmtId="167" fontId="0" fillId="0" borderId="18" xfId="6" applyNumberFormat="1" applyFont="1" applyBorder="1" applyAlignment="1">
      <alignment horizontal="center" vertical="center"/>
    </xf>
    <xf numFmtId="167" fontId="0" fillId="0" borderId="19" xfId="6" applyNumberFormat="1" applyFont="1" applyBorder="1" applyAlignment="1">
      <alignment horizontal="center" vertical="center"/>
    </xf>
    <xf numFmtId="9" fontId="0" fillId="0" borderId="18" xfId="6" applyFont="1" applyBorder="1" applyAlignment="1">
      <alignment horizontal="center" vertical="center"/>
    </xf>
    <xf numFmtId="9" fontId="0" fillId="0" borderId="19" xfId="6" applyFont="1" applyBorder="1" applyAlignment="1">
      <alignment horizontal="center" vertical="center"/>
    </xf>
    <xf numFmtId="2" fontId="0" fillId="0" borderId="15" xfId="0" applyNumberFormat="1" applyBorder="1" applyAlignment="1">
      <alignment horizontal="center" vertical="center"/>
    </xf>
    <xf numFmtId="2" fontId="0" fillId="0" borderId="20" xfId="0" applyNumberFormat="1" applyBorder="1" applyAlignment="1">
      <alignment horizontal="center" vertical="center"/>
    </xf>
    <xf numFmtId="0" fontId="0" fillId="0" borderId="0" xfId="0" applyAlignment="1">
      <alignment vertical="center" wrapText="1"/>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27" fillId="0" borderId="0" xfId="0" applyFont="1" applyAlignment="1">
      <alignment horizontal="center"/>
    </xf>
    <xf numFmtId="0" fontId="24" fillId="2" borderId="22" xfId="0" applyFont="1" applyFill="1" applyBorder="1" applyAlignment="1">
      <alignment horizontal="center" vertical="center" wrapText="1"/>
    </xf>
    <xf numFmtId="0" fontId="24" fillId="2" borderId="23" xfId="0" applyFont="1" applyFill="1" applyBorder="1" applyAlignment="1">
      <alignment horizontal="center" vertical="center" wrapText="1"/>
    </xf>
  </cellXfs>
  <cellStyles count="7">
    <cellStyle name="Lien hypertexte" xfId="5" builtinId="8"/>
    <cellStyle name="Milliers" xfId="1" builtinId="3"/>
    <cellStyle name="Normal" xfId="0" builtinId="0"/>
    <cellStyle name="Normal 2" xfId="4" xr:uid="{00000000-0005-0000-0000-000003000000}"/>
    <cellStyle name="Pourcentage" xfId="6" builtinId="5"/>
    <cellStyle name="Titre 1" xfId="2" builtinId="16"/>
    <cellStyle name="Titre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420266" cy="540000"/>
        </a:xfrm>
        <a:prstGeom prst="rect">
          <a:avLst/>
        </a:prstGeom>
      </xdr:spPr>
    </xdr:pic>
    <xdr:clientData/>
  </xdr:twoCellAnchor>
</xdr:wsDr>
</file>

<file path=xl/theme/theme1.xml><?xml version="1.0" encoding="utf-8"?>
<a:theme xmlns:a="http://schemas.openxmlformats.org/drawingml/2006/main" name="Thème Office">
  <a:themeElements>
    <a:clrScheme name="!CRE-graphs">
      <a:dk1>
        <a:sysClr val="windowText" lastClr="000000"/>
      </a:dk1>
      <a:lt1>
        <a:srgbClr val="7049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I27"/>
  <sheetViews>
    <sheetView showGridLines="0" topLeftCell="A3" zoomScale="90" zoomScaleNormal="90" workbookViewId="0">
      <selection activeCell="I46" sqref="I46"/>
    </sheetView>
  </sheetViews>
  <sheetFormatPr baseColWidth="10" defaultColWidth="11" defaultRowHeight="13.5" x14ac:dyDescent="0.35"/>
  <cols>
    <col min="1" max="11" width="11" style="1"/>
    <col min="12" max="12" width="0" style="1" hidden="1" customWidth="1"/>
    <col min="13" max="16384" width="11" style="1"/>
  </cols>
  <sheetData>
    <row r="5" spans="2:8" ht="14.25" customHeight="1" x14ac:dyDescent="0.35">
      <c r="C5" s="83" t="s">
        <v>48</v>
      </c>
      <c r="D5" s="83"/>
      <c r="E5" s="83"/>
      <c r="F5" s="83"/>
      <c r="G5" s="83"/>
      <c r="H5" s="83"/>
    </row>
    <row r="6" spans="2:8" ht="40.5" customHeight="1" thickBot="1" x14ac:dyDescent="0.4">
      <c r="C6" s="84"/>
      <c r="D6" s="84"/>
      <c r="E6" s="84"/>
      <c r="F6" s="84"/>
      <c r="G6" s="84"/>
      <c r="H6" s="84"/>
    </row>
    <row r="7" spans="2:8" ht="14" thickTop="1" x14ac:dyDescent="0.35"/>
    <row r="10" spans="2:8" ht="14" thickBot="1" x14ac:dyDescent="0.4">
      <c r="B10" s="85" t="s">
        <v>1</v>
      </c>
      <c r="C10" s="85"/>
      <c r="D10" s="85"/>
      <c r="E10" s="85"/>
    </row>
    <row r="11" spans="2:8" ht="14.5" thickTop="1" thickBot="1" x14ac:dyDescent="0.4">
      <c r="B11" s="85"/>
      <c r="C11" s="85"/>
      <c r="D11" s="85"/>
      <c r="E11" s="85"/>
    </row>
    <row r="12" spans="2:8" ht="14" thickTop="1" x14ac:dyDescent="0.35"/>
    <row r="13" spans="2:8" ht="101.25" customHeight="1" x14ac:dyDescent="0.35">
      <c r="B13" s="86" t="s">
        <v>52</v>
      </c>
      <c r="C13" s="86"/>
      <c r="D13" s="86"/>
      <c r="E13" s="86"/>
      <c r="F13" s="86"/>
      <c r="G13" s="86"/>
      <c r="H13" s="86"/>
    </row>
    <row r="14" spans="2:8" ht="15" x14ac:dyDescent="0.35">
      <c r="B14" s="2"/>
      <c r="C14" s="2"/>
      <c r="D14" s="2"/>
      <c r="E14" s="2"/>
      <c r="F14" s="2"/>
      <c r="G14" s="2"/>
      <c r="H14" s="2"/>
    </row>
    <row r="15" spans="2:8" ht="15" x14ac:dyDescent="0.35">
      <c r="B15" s="2"/>
      <c r="C15" s="2"/>
      <c r="D15" s="2"/>
      <c r="E15" s="2"/>
      <c r="F15" s="2"/>
      <c r="G15" s="2"/>
      <c r="H15" s="2"/>
    </row>
    <row r="16" spans="2:8" ht="14" thickBot="1" x14ac:dyDescent="0.4">
      <c r="B16" s="80" t="s">
        <v>2</v>
      </c>
      <c r="C16" s="80"/>
      <c r="D16" s="80"/>
      <c r="E16" s="80"/>
    </row>
    <row r="17" spans="2:9" ht="14.5" thickTop="1" thickBot="1" x14ac:dyDescent="0.4">
      <c r="B17" s="80"/>
      <c r="C17" s="80"/>
      <c r="D17" s="80"/>
      <c r="E17" s="80"/>
    </row>
    <row r="18" spans="2:9" ht="14" thickTop="1" x14ac:dyDescent="0.35"/>
    <row r="19" spans="2:9" ht="15" x14ac:dyDescent="0.35">
      <c r="B19" s="24" t="s">
        <v>10</v>
      </c>
      <c r="C19" s="24" t="s">
        <v>14</v>
      </c>
      <c r="D19" s="24"/>
      <c r="E19" s="3"/>
    </row>
    <row r="20" spans="2:9" ht="15" x14ac:dyDescent="0.35">
      <c r="B20" s="24" t="s">
        <v>13</v>
      </c>
      <c r="C20" s="24" t="s">
        <v>17</v>
      </c>
      <c r="D20" s="24"/>
      <c r="E20" s="3"/>
    </row>
    <row r="21" spans="2:9" x14ac:dyDescent="0.35">
      <c r="B21" s="3"/>
      <c r="C21" s="3"/>
      <c r="D21" s="3"/>
      <c r="E21" s="3"/>
    </row>
    <row r="22" spans="2:9" ht="14" thickBot="1" x14ac:dyDescent="0.4">
      <c r="B22" s="80" t="s">
        <v>3</v>
      </c>
      <c r="C22" s="80"/>
      <c r="D22" s="80"/>
      <c r="E22" s="80"/>
      <c r="F22" s="3"/>
      <c r="G22" s="3"/>
      <c r="H22" s="3"/>
      <c r="I22" s="3"/>
    </row>
    <row r="23" spans="2:9" ht="14.5" thickTop="1" thickBot="1" x14ac:dyDescent="0.4">
      <c r="B23" s="80"/>
      <c r="C23" s="80"/>
      <c r="D23" s="80"/>
      <c r="E23" s="80"/>
      <c r="F23" s="3"/>
      <c r="G23" s="3"/>
      <c r="H23" s="3"/>
      <c r="I23" s="3"/>
    </row>
    <row r="24" spans="2:9" ht="14" thickTop="1" x14ac:dyDescent="0.35">
      <c r="B24" s="3"/>
      <c r="C24" s="3"/>
      <c r="D24" s="3"/>
      <c r="E24" s="3"/>
      <c r="F24" s="3"/>
      <c r="G24" s="3"/>
      <c r="H24" s="3"/>
      <c r="I24" s="3"/>
    </row>
    <row r="25" spans="2:9" ht="15" x14ac:dyDescent="0.35">
      <c r="B25" s="81" t="s">
        <v>4</v>
      </c>
      <c r="C25" s="82"/>
      <c r="D25" s="82"/>
      <c r="E25" s="82"/>
      <c r="F25" s="3"/>
      <c r="G25" s="3"/>
      <c r="H25" s="3"/>
      <c r="I25" s="3"/>
    </row>
    <row r="26" spans="2:9" x14ac:dyDescent="0.35">
      <c r="B26" s="3"/>
      <c r="C26" s="3"/>
      <c r="D26" s="3"/>
      <c r="E26" s="3"/>
      <c r="F26" s="3"/>
      <c r="G26" s="3"/>
      <c r="H26" s="3"/>
      <c r="I26" s="3"/>
    </row>
    <row r="27" spans="2:9" x14ac:dyDescent="0.35">
      <c r="B27" s="3"/>
      <c r="C27" s="3"/>
      <c r="D27" s="3"/>
      <c r="E27" s="3"/>
      <c r="F27" s="3"/>
      <c r="G27" s="3"/>
      <c r="H27" s="3"/>
      <c r="I27" s="3"/>
    </row>
  </sheetData>
  <mergeCells count="6">
    <mergeCell ref="B22:E23"/>
    <mergeCell ref="B25:E25"/>
    <mergeCell ref="C5:H6"/>
    <mergeCell ref="B10:E11"/>
    <mergeCell ref="B13:H13"/>
    <mergeCell ref="B16:E17"/>
  </mergeCells>
  <hyperlinks>
    <hyperlink ref="B25" r:id="rId1" xr:uid="{00000000-0004-0000-0000-000000000000}"/>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F27"/>
  <sheetViews>
    <sheetView showGridLines="0" zoomScaleNormal="100" workbookViewId="0">
      <selection activeCell="C27" sqref="C27"/>
    </sheetView>
  </sheetViews>
  <sheetFormatPr baseColWidth="10" defaultColWidth="11" defaultRowHeight="13.5" x14ac:dyDescent="0.35"/>
  <cols>
    <col min="2" max="2" width="19.08203125" customWidth="1"/>
    <col min="3" max="3" width="29.08203125" customWidth="1"/>
    <col min="4" max="4" width="42" customWidth="1"/>
    <col min="5" max="5" width="49.6640625" customWidth="1"/>
    <col min="6" max="6" width="19.5" customWidth="1"/>
  </cols>
  <sheetData>
    <row r="2" spans="2:4" ht="21" x14ac:dyDescent="0.35">
      <c r="B2" s="4" t="s">
        <v>22</v>
      </c>
    </row>
    <row r="3" spans="2:4" ht="18" customHeight="1" thickBot="1" x14ac:dyDescent="0.4"/>
    <row r="4" spans="2:4" ht="14" thickBot="1" x14ac:dyDescent="0.4">
      <c r="B4" s="26" t="s">
        <v>20</v>
      </c>
      <c r="C4" s="52" t="s">
        <v>19</v>
      </c>
      <c r="D4" s="27" t="s">
        <v>23</v>
      </c>
    </row>
    <row r="5" spans="2:4" x14ac:dyDescent="0.35">
      <c r="B5" s="28" t="s">
        <v>24</v>
      </c>
      <c r="C5" s="28" t="s">
        <v>28</v>
      </c>
      <c r="D5" s="30">
        <v>1.26</v>
      </c>
    </row>
    <row r="6" spans="2:4" ht="14" thickBot="1" x14ac:dyDescent="0.4">
      <c r="B6" s="29" t="s">
        <v>21</v>
      </c>
      <c r="C6" s="29" t="s">
        <v>27</v>
      </c>
      <c r="D6" s="31">
        <v>13.48</v>
      </c>
    </row>
    <row r="23" spans="2:6" s="6" customFormat="1" ht="34.5" customHeight="1" x14ac:dyDescent="0.35">
      <c r="B23"/>
      <c r="C23"/>
      <c r="D23"/>
      <c r="E23"/>
      <c r="F23"/>
    </row>
    <row r="27" spans="2:6" s="6" customFormat="1" ht="34.5" customHeight="1" x14ac:dyDescent="0.35">
      <c r="B27"/>
      <c r="C27"/>
      <c r="D27"/>
      <c r="E27"/>
      <c r="F27"/>
    </row>
  </sheetData>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20"/>
  <sheetViews>
    <sheetView showGridLines="0" zoomScaleNormal="100" workbookViewId="0">
      <selection activeCell="E10" sqref="E10"/>
    </sheetView>
  </sheetViews>
  <sheetFormatPr baseColWidth="10" defaultColWidth="11" defaultRowHeight="13.5" x14ac:dyDescent="0.35"/>
  <cols>
    <col min="1" max="1" width="11" style="7"/>
    <col min="2" max="2" width="16.1640625" style="7" customWidth="1"/>
    <col min="3" max="3" width="17.58203125" style="7" customWidth="1"/>
    <col min="4" max="4" width="17.6640625" style="7" customWidth="1"/>
    <col min="5" max="5" width="18.58203125" style="7" customWidth="1"/>
    <col min="6" max="6" width="15" style="7" customWidth="1"/>
    <col min="7" max="16384" width="11" style="7"/>
  </cols>
  <sheetData>
    <row r="2" spans="2:6" ht="21.75" customHeight="1" x14ac:dyDescent="0.35">
      <c r="B2" s="4" t="s">
        <v>54</v>
      </c>
    </row>
    <row r="3" spans="2:6" ht="23.25" customHeight="1" thickBot="1" x14ac:dyDescent="0.4">
      <c r="B3" s="4"/>
    </row>
    <row r="4" spans="2:6" ht="19.5" customHeight="1" thickBot="1" x14ac:dyDescent="0.4">
      <c r="B4" s="26" t="s">
        <v>22</v>
      </c>
      <c r="C4" s="52" t="s">
        <v>6</v>
      </c>
      <c r="D4" s="27" t="s">
        <v>0</v>
      </c>
      <c r="E4" s="27" t="s">
        <v>5</v>
      </c>
    </row>
    <row r="5" spans="2:6" ht="15" customHeight="1" x14ac:dyDescent="0.35">
      <c r="B5" s="28" t="s">
        <v>24</v>
      </c>
      <c r="C5" s="28" t="s">
        <v>7</v>
      </c>
      <c r="D5" s="30">
        <v>42.24</v>
      </c>
      <c r="E5" s="30">
        <v>33.229999999999997</v>
      </c>
    </row>
    <row r="6" spans="2:6" ht="13.25" customHeight="1" thickBot="1" x14ac:dyDescent="0.4">
      <c r="B6" s="29" t="s">
        <v>21</v>
      </c>
      <c r="C6" s="29" t="s">
        <v>8</v>
      </c>
      <c r="D6" s="31">
        <v>139.44</v>
      </c>
      <c r="E6" s="31">
        <v>8.93</v>
      </c>
      <c r="F6" s="34"/>
    </row>
    <row r="8" spans="2:6" x14ac:dyDescent="0.35">
      <c r="B8" s="51"/>
    </row>
    <row r="10" spans="2:6" x14ac:dyDescent="0.35">
      <c r="D10"/>
      <c r="E10" s="18"/>
    </row>
    <row r="11" spans="2:6" x14ac:dyDescent="0.35">
      <c r="D11"/>
      <c r="E11" s="18"/>
    </row>
    <row r="12" spans="2:6" x14ac:dyDescent="0.35">
      <c r="D12"/>
      <c r="E12"/>
    </row>
    <row r="13" spans="2:6" x14ac:dyDescent="0.35">
      <c r="D13"/>
      <c r="E13"/>
    </row>
    <row r="14" spans="2:6" x14ac:dyDescent="0.35">
      <c r="E14"/>
    </row>
    <row r="15" spans="2:6" x14ac:dyDescent="0.35">
      <c r="E15"/>
    </row>
    <row r="16" spans="2:6" x14ac:dyDescent="0.35">
      <c r="E16"/>
    </row>
    <row r="17" spans="5:5" x14ac:dyDescent="0.35">
      <c r="E17"/>
    </row>
    <row r="18" spans="5:5" x14ac:dyDescent="0.35">
      <c r="E18"/>
    </row>
    <row r="19" spans="5:5" x14ac:dyDescent="0.35">
      <c r="E19"/>
    </row>
    <row r="20" spans="5:5" x14ac:dyDescent="0.35">
      <c r="E20"/>
    </row>
  </sheetData>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B2:H18"/>
  <sheetViews>
    <sheetView showGridLines="0" zoomScale="70" zoomScaleNormal="70" workbookViewId="0">
      <selection activeCell="E13" sqref="E13"/>
    </sheetView>
  </sheetViews>
  <sheetFormatPr baseColWidth="10" defaultColWidth="11" defaultRowHeight="13.5" x14ac:dyDescent="0.35"/>
  <cols>
    <col min="1" max="1" width="11" style="7"/>
    <col min="2" max="2" width="22.1640625" style="7" customWidth="1"/>
    <col min="3" max="3" width="23.58203125" style="7" customWidth="1"/>
    <col min="4" max="4" width="16.58203125" style="7" customWidth="1"/>
    <col min="5" max="5" width="22.58203125" style="7" customWidth="1"/>
    <col min="6" max="6" width="18.08203125" style="7" customWidth="1"/>
    <col min="7" max="7" width="13.6640625" style="7" customWidth="1"/>
    <col min="8" max="16384" width="11" style="7"/>
  </cols>
  <sheetData>
    <row r="2" spans="2:8" ht="21.75" customHeight="1" x14ac:dyDescent="0.35">
      <c r="B2" s="4" t="s">
        <v>44</v>
      </c>
      <c r="F2" s="32"/>
    </row>
    <row r="3" spans="2:8" ht="23.25" customHeight="1" x14ac:dyDescent="0.35">
      <c r="B3" s="4"/>
      <c r="E3" s="41"/>
      <c r="F3" s="40"/>
    </row>
    <row r="4" spans="2:8" ht="23.25" customHeight="1" thickBot="1" x14ac:dyDescent="0.4">
      <c r="B4" s="4"/>
      <c r="E4" s="32"/>
    </row>
    <row r="5" spans="2:8" ht="18.75" customHeight="1" thickBot="1" x14ac:dyDescent="0.4">
      <c r="B5" s="87" t="s">
        <v>22</v>
      </c>
      <c r="C5" s="89" t="s">
        <v>9</v>
      </c>
      <c r="D5" s="90"/>
      <c r="E5" s="91"/>
      <c r="F5" s="89" t="s">
        <v>25</v>
      </c>
      <c r="G5" s="90"/>
      <c r="H5" s="91"/>
    </row>
    <row r="6" spans="2:8" ht="17.25" customHeight="1" thickBot="1" x14ac:dyDescent="0.4">
      <c r="B6" s="88"/>
      <c r="C6" s="22" t="s">
        <v>32</v>
      </c>
      <c r="D6" s="22" t="s">
        <v>33</v>
      </c>
      <c r="E6" s="22" t="s">
        <v>34</v>
      </c>
      <c r="F6" s="22" t="s">
        <v>29</v>
      </c>
      <c r="G6" s="22" t="s">
        <v>31</v>
      </c>
      <c r="H6" s="22" t="s">
        <v>30</v>
      </c>
    </row>
    <row r="7" spans="2:8" x14ac:dyDescent="0.35">
      <c r="B7" s="28" t="s">
        <v>24</v>
      </c>
      <c r="C7" s="54">
        <v>1.0848779085261917</v>
      </c>
      <c r="D7" s="54">
        <v>3.5804189834720281</v>
      </c>
      <c r="E7" s="54">
        <v>9.9108989439150044</v>
      </c>
      <c r="F7" s="54">
        <v>1.2266828996371959</v>
      </c>
      <c r="G7" s="54">
        <v>1.8397224177214153</v>
      </c>
      <c r="H7" s="56">
        <v>2.2334872678450108</v>
      </c>
    </row>
    <row r="8" spans="2:8" ht="14" thickBot="1" x14ac:dyDescent="0.4">
      <c r="B8" s="29" t="s">
        <v>21</v>
      </c>
      <c r="C8" s="55">
        <v>1.9146667393191703</v>
      </c>
      <c r="D8" s="55">
        <v>7.3666865462589826</v>
      </c>
      <c r="E8" s="55">
        <v>21.253110231438811</v>
      </c>
      <c r="F8" s="55">
        <v>2.9603141807217632</v>
      </c>
      <c r="G8" s="55">
        <v>4.8848938176459837</v>
      </c>
      <c r="H8" s="57">
        <v>5.9796011138784291</v>
      </c>
    </row>
    <row r="10" spans="2:8" x14ac:dyDescent="0.35">
      <c r="B10" s="20" t="s">
        <v>66</v>
      </c>
      <c r="G10" s="20"/>
    </row>
    <row r="11" spans="2:8" x14ac:dyDescent="0.35">
      <c r="G11" s="20"/>
    </row>
    <row r="12" spans="2:8" x14ac:dyDescent="0.35">
      <c r="E12"/>
      <c r="F12"/>
      <c r="G12"/>
    </row>
    <row r="13" spans="2:8" x14ac:dyDescent="0.35">
      <c r="G13"/>
    </row>
    <row r="14" spans="2:8" x14ac:dyDescent="0.35">
      <c r="B14" s="21"/>
      <c r="E14"/>
      <c r="F14"/>
      <c r="G14"/>
      <c r="H14"/>
    </row>
    <row r="15" spans="2:8" x14ac:dyDescent="0.35">
      <c r="B15" s="21"/>
      <c r="G15"/>
      <c r="H15"/>
    </row>
    <row r="16" spans="2:8" x14ac:dyDescent="0.35">
      <c r="E16"/>
      <c r="F16"/>
      <c r="G16"/>
      <c r="H16"/>
    </row>
    <row r="17" spans="5:8" x14ac:dyDescent="0.35">
      <c r="G17"/>
      <c r="H17"/>
    </row>
    <row r="18" spans="5:8" x14ac:dyDescent="0.35">
      <c r="E18"/>
      <c r="F18"/>
      <c r="G18"/>
      <c r="H18"/>
    </row>
  </sheetData>
  <mergeCells count="3">
    <mergeCell ref="B5:B6"/>
    <mergeCell ref="C5:E5"/>
    <mergeCell ref="F5:H5"/>
  </mergeCell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66"/>
  <sheetViews>
    <sheetView showGridLines="0" topLeftCell="C1" zoomScaleNormal="100" workbookViewId="0">
      <selection activeCell="I5" sqref="I5:J6"/>
    </sheetView>
  </sheetViews>
  <sheetFormatPr baseColWidth="10" defaultColWidth="11" defaultRowHeight="13.5" x14ac:dyDescent="0.35"/>
  <cols>
    <col min="1" max="1" width="11" style="7"/>
    <col min="2" max="2" width="21.08203125" style="7" customWidth="1"/>
    <col min="3" max="3" width="28.58203125" style="7" customWidth="1"/>
    <col min="4" max="4" width="13.58203125" style="7" customWidth="1"/>
    <col min="5" max="5" width="21.08203125" style="7" customWidth="1"/>
    <col min="6" max="6" width="27" style="7" customWidth="1"/>
    <col min="7" max="7" width="19.58203125" style="7" customWidth="1"/>
    <col min="8" max="8" width="14.58203125" style="7" customWidth="1"/>
    <col min="9" max="12" width="9.58203125" style="7" customWidth="1"/>
    <col min="13" max="16384" width="11" style="7"/>
  </cols>
  <sheetData>
    <row r="2" spans="1:19" ht="21.75" customHeight="1" x14ac:dyDescent="0.35">
      <c r="B2" s="13" t="s">
        <v>39</v>
      </c>
      <c r="G2" s="9"/>
      <c r="H2" s="10"/>
      <c r="J2" s="11"/>
      <c r="K2"/>
      <c r="L2"/>
      <c r="M2"/>
      <c r="N2"/>
      <c r="O2"/>
    </row>
    <row r="3" spans="1:19" ht="23.25" customHeight="1" thickBot="1" x14ac:dyDescent="0.4">
      <c r="B3" s="17"/>
      <c r="E3" s="44"/>
      <c r="G3" s="9"/>
      <c r="H3" s="10"/>
      <c r="J3" s="11"/>
      <c r="K3"/>
      <c r="L3"/>
      <c r="M3"/>
      <c r="N3"/>
      <c r="O3"/>
    </row>
    <row r="4" spans="1:19" ht="33" customHeight="1" thickBot="1" x14ac:dyDescent="0.4">
      <c r="B4" s="45" t="s">
        <v>22</v>
      </c>
      <c r="C4" s="42" t="s">
        <v>38</v>
      </c>
      <c r="D4" s="42" t="s">
        <v>37</v>
      </c>
      <c r="E4" s="58" t="s">
        <v>26</v>
      </c>
      <c r="F4" s="58" t="s">
        <v>36</v>
      </c>
      <c r="G4" s="43" t="s">
        <v>35</v>
      </c>
      <c r="I4" s="11"/>
      <c r="J4"/>
      <c r="K4"/>
      <c r="L4"/>
      <c r="M4"/>
      <c r="N4"/>
      <c r="O4"/>
      <c r="P4"/>
      <c r="Q4"/>
      <c r="R4"/>
    </row>
    <row r="5" spans="1:19" ht="16.25" customHeight="1" x14ac:dyDescent="0.35">
      <c r="B5" s="28" t="s">
        <v>24</v>
      </c>
      <c r="C5" s="54">
        <v>46</v>
      </c>
      <c r="D5" s="54">
        <v>5.8510307127659589</v>
      </c>
      <c r="E5" s="54">
        <v>1.9</v>
      </c>
      <c r="F5" s="54">
        <v>2.1</v>
      </c>
      <c r="G5" s="56">
        <v>0.04</v>
      </c>
      <c r="I5" s="11"/>
      <c r="J5"/>
      <c r="K5"/>
      <c r="L5"/>
      <c r="M5"/>
      <c r="N5"/>
      <c r="O5"/>
      <c r="P5"/>
      <c r="Q5"/>
      <c r="R5"/>
    </row>
    <row r="6" spans="1:19" ht="15" thickBot="1" x14ac:dyDescent="0.4">
      <c r="B6" s="29" t="s">
        <v>21</v>
      </c>
      <c r="C6" s="55">
        <v>79</v>
      </c>
      <c r="D6" s="55">
        <v>5.8510307127659589</v>
      </c>
      <c r="E6" s="55">
        <v>1.9</v>
      </c>
      <c r="F6" s="55">
        <v>2.1</v>
      </c>
      <c r="G6" s="57">
        <v>0.04</v>
      </c>
      <c r="I6" s="11"/>
      <c r="J6"/>
      <c r="K6"/>
      <c r="L6"/>
      <c r="M6"/>
      <c r="N6"/>
      <c r="O6"/>
      <c r="P6"/>
      <c r="Q6"/>
      <c r="R6"/>
    </row>
    <row r="7" spans="1:19" x14ac:dyDescent="0.35">
      <c r="D7" s="17"/>
      <c r="F7"/>
      <c r="G7"/>
      <c r="H7"/>
      <c r="I7"/>
      <c r="J7"/>
      <c r="K7"/>
      <c r="L7"/>
      <c r="M7"/>
      <c r="N7"/>
      <c r="O7"/>
      <c r="P7"/>
      <c r="Q7"/>
      <c r="R7"/>
      <c r="S7"/>
    </row>
    <row r="8" spans="1:19" x14ac:dyDescent="0.35">
      <c r="B8" s="20"/>
      <c r="D8" s="17"/>
      <c r="F8"/>
      <c r="G8"/>
      <c r="H8"/>
      <c r="I8"/>
      <c r="J8"/>
      <c r="K8"/>
      <c r="L8"/>
      <c r="M8"/>
      <c r="N8"/>
      <c r="O8"/>
      <c r="P8"/>
      <c r="Q8"/>
      <c r="R8"/>
      <c r="S8"/>
    </row>
    <row r="9" spans="1:19" x14ac:dyDescent="0.35">
      <c r="A9" s="17"/>
      <c r="D9" s="17"/>
      <c r="F9"/>
      <c r="G9"/>
      <c r="H9"/>
      <c r="I9"/>
      <c r="J9"/>
      <c r="K9"/>
      <c r="L9"/>
      <c r="M9"/>
      <c r="N9"/>
      <c r="O9"/>
      <c r="P9"/>
      <c r="Q9"/>
      <c r="R9"/>
      <c r="S9"/>
    </row>
    <row r="10" spans="1:19" x14ac:dyDescent="0.35">
      <c r="C10"/>
      <c r="D10" s="25"/>
      <c r="E10"/>
      <c r="F10"/>
      <c r="G10"/>
      <c r="H10"/>
      <c r="I10"/>
      <c r="J10"/>
      <c r="K10"/>
      <c r="L10"/>
      <c r="M10"/>
      <c r="N10"/>
      <c r="O10"/>
      <c r="P10"/>
      <c r="Q10"/>
      <c r="R10"/>
      <c r="S10"/>
    </row>
    <row r="11" spans="1:19" x14ac:dyDescent="0.35">
      <c r="D11"/>
      <c r="E11"/>
      <c r="F11"/>
      <c r="G11"/>
      <c r="H11"/>
      <c r="I11"/>
      <c r="J11"/>
      <c r="K11"/>
      <c r="L11"/>
      <c r="N11"/>
      <c r="O11"/>
      <c r="P11"/>
      <c r="Q11"/>
      <c r="R11"/>
      <c r="S11"/>
    </row>
    <row r="12" spans="1:19" x14ac:dyDescent="0.35">
      <c r="B12"/>
      <c r="C12"/>
      <c r="D12"/>
      <c r="E12"/>
      <c r="F12"/>
      <c r="G12"/>
      <c r="H12"/>
      <c r="I12"/>
      <c r="J12"/>
      <c r="K12"/>
      <c r="L12"/>
      <c r="N12"/>
      <c r="O12"/>
      <c r="P12"/>
      <c r="Q12"/>
      <c r="R12"/>
      <c r="S12"/>
    </row>
    <row r="13" spans="1:19" x14ac:dyDescent="0.35">
      <c r="B13"/>
      <c r="C13"/>
      <c r="D13"/>
      <c r="E13"/>
      <c r="F13"/>
      <c r="G13"/>
      <c r="H13"/>
      <c r="I13"/>
      <c r="J13"/>
      <c r="K13"/>
      <c r="L13"/>
      <c r="N13"/>
      <c r="O13"/>
      <c r="P13"/>
      <c r="Q13"/>
      <c r="R13"/>
      <c r="S13"/>
    </row>
    <row r="14" spans="1:19" x14ac:dyDescent="0.35">
      <c r="A14"/>
      <c r="B14"/>
      <c r="C14"/>
      <c r="D14"/>
      <c r="E14"/>
      <c r="F14"/>
      <c r="G14"/>
      <c r="H14"/>
      <c r="I14"/>
      <c r="J14"/>
      <c r="K14"/>
      <c r="L14"/>
      <c r="N14"/>
      <c r="O14"/>
      <c r="P14"/>
      <c r="Q14"/>
      <c r="R14"/>
      <c r="S14"/>
    </row>
    <row r="15" spans="1:19" x14ac:dyDescent="0.35">
      <c r="A15"/>
      <c r="B15"/>
      <c r="C15"/>
      <c r="D15"/>
      <c r="E15"/>
      <c r="F15"/>
      <c r="G15"/>
      <c r="H15"/>
      <c r="I15"/>
      <c r="J15"/>
      <c r="K15"/>
      <c r="L15"/>
      <c r="N15"/>
      <c r="O15"/>
      <c r="P15"/>
      <c r="Q15"/>
      <c r="R15"/>
      <c r="S15"/>
    </row>
    <row r="16" spans="1:19" x14ac:dyDescent="0.35">
      <c r="A16"/>
      <c r="B16"/>
      <c r="C16"/>
      <c r="D16"/>
      <c r="E16"/>
      <c r="F16"/>
      <c r="G16"/>
      <c r="H16"/>
      <c r="I16"/>
      <c r="J16"/>
      <c r="K16"/>
      <c r="L16"/>
      <c r="N16"/>
      <c r="O16"/>
      <c r="P16"/>
      <c r="Q16"/>
      <c r="R16"/>
      <c r="S16"/>
    </row>
    <row r="17" spans="1:19" x14ac:dyDescent="0.35">
      <c r="A17"/>
      <c r="B17"/>
      <c r="C17"/>
      <c r="D17"/>
      <c r="E17"/>
      <c r="F17"/>
      <c r="G17"/>
      <c r="H17"/>
      <c r="I17"/>
      <c r="J17"/>
      <c r="K17"/>
      <c r="L17"/>
      <c r="N17"/>
      <c r="O17"/>
      <c r="P17"/>
      <c r="Q17"/>
      <c r="R17"/>
      <c r="S17"/>
    </row>
    <row r="18" spans="1:19" x14ac:dyDescent="0.35">
      <c r="A18"/>
      <c r="B18"/>
      <c r="C18"/>
      <c r="D18"/>
      <c r="E18"/>
      <c r="F18"/>
      <c r="G18"/>
      <c r="H18"/>
      <c r="I18"/>
      <c r="J18"/>
      <c r="K18"/>
      <c r="L18"/>
      <c r="N18"/>
      <c r="O18"/>
      <c r="P18"/>
      <c r="Q18"/>
      <c r="R18"/>
      <c r="S18"/>
    </row>
    <row r="19" spans="1:19" x14ac:dyDescent="0.35">
      <c r="A19"/>
      <c r="B19"/>
      <c r="C19"/>
      <c r="D19"/>
      <c r="E19"/>
      <c r="F19"/>
      <c r="G19"/>
      <c r="H19"/>
      <c r="I19"/>
      <c r="J19"/>
      <c r="K19"/>
      <c r="L19"/>
    </row>
    <row r="20" spans="1:19" x14ac:dyDescent="0.35">
      <c r="A20"/>
      <c r="B20"/>
      <c r="C20"/>
      <c r="D20"/>
      <c r="E20"/>
      <c r="F20"/>
      <c r="G20"/>
      <c r="H20"/>
      <c r="I20"/>
      <c r="J20"/>
      <c r="K20"/>
      <c r="L20"/>
    </row>
    <row r="21" spans="1:19" x14ac:dyDescent="0.35">
      <c r="A21"/>
      <c r="B21"/>
      <c r="C21"/>
      <c r="D21"/>
      <c r="E21"/>
      <c r="F21"/>
      <c r="G21"/>
      <c r="H21"/>
      <c r="I21"/>
      <c r="J21"/>
      <c r="K21"/>
      <c r="L21"/>
    </row>
    <row r="22" spans="1:19" x14ac:dyDescent="0.35">
      <c r="A22"/>
      <c r="B22"/>
      <c r="C22"/>
      <c r="D22"/>
      <c r="E22"/>
      <c r="F22"/>
      <c r="G22"/>
      <c r="H22"/>
      <c r="I22"/>
      <c r="J22"/>
      <c r="K22"/>
      <c r="L22"/>
    </row>
    <row r="23" spans="1:19" x14ac:dyDescent="0.35">
      <c r="A23"/>
      <c r="B23"/>
      <c r="C23"/>
      <c r="D23"/>
      <c r="E23"/>
      <c r="F23"/>
      <c r="G23"/>
      <c r="H23"/>
      <c r="I23"/>
      <c r="J23"/>
      <c r="K23"/>
      <c r="L23"/>
    </row>
    <row r="24" spans="1:19" x14ac:dyDescent="0.35">
      <c r="A24"/>
      <c r="B24"/>
      <c r="C24"/>
      <c r="D24"/>
      <c r="E24"/>
      <c r="F24"/>
      <c r="G24"/>
      <c r="H24"/>
      <c r="I24"/>
      <c r="J24"/>
      <c r="K24"/>
    </row>
    <row r="25" spans="1:19" x14ac:dyDescent="0.35">
      <c r="A25"/>
      <c r="B25"/>
      <c r="C25"/>
      <c r="D25"/>
      <c r="E25"/>
      <c r="F25"/>
      <c r="G25"/>
      <c r="H25"/>
      <c r="I25"/>
      <c r="J25"/>
      <c r="K25"/>
    </row>
    <row r="26" spans="1:19" x14ac:dyDescent="0.35">
      <c r="A26"/>
      <c r="B26"/>
      <c r="C26"/>
      <c r="D26"/>
      <c r="E26"/>
      <c r="F26"/>
      <c r="G26"/>
      <c r="H26"/>
      <c r="I26"/>
      <c r="J26"/>
      <c r="K26"/>
    </row>
    <row r="27" spans="1:19" x14ac:dyDescent="0.35">
      <c r="A27"/>
      <c r="B27"/>
      <c r="C27"/>
      <c r="D27"/>
      <c r="E27"/>
      <c r="F27"/>
      <c r="G27"/>
      <c r="H27"/>
      <c r="I27"/>
      <c r="J27"/>
      <c r="K27"/>
    </row>
    <row r="28" spans="1:19" x14ac:dyDescent="0.35">
      <c r="A28"/>
      <c r="B28"/>
      <c r="C28"/>
      <c r="D28"/>
      <c r="E28"/>
      <c r="F28"/>
      <c r="G28"/>
      <c r="H28"/>
      <c r="I28"/>
      <c r="J28"/>
      <c r="K28"/>
    </row>
    <row r="29" spans="1:19" x14ac:dyDescent="0.35">
      <c r="A29"/>
      <c r="B29"/>
      <c r="C29"/>
      <c r="D29"/>
      <c r="E29"/>
      <c r="F29"/>
      <c r="G29"/>
      <c r="H29"/>
      <c r="I29"/>
      <c r="J29"/>
      <c r="K29"/>
    </row>
    <row r="30" spans="1:19" x14ac:dyDescent="0.35">
      <c r="A30"/>
      <c r="B30"/>
      <c r="C30"/>
      <c r="D30"/>
      <c r="E30"/>
      <c r="F30"/>
      <c r="G30"/>
      <c r="H30"/>
      <c r="I30"/>
      <c r="J30"/>
      <c r="K30"/>
    </row>
    <row r="31" spans="1:19" x14ac:dyDescent="0.35">
      <c r="B31"/>
      <c r="C31"/>
      <c r="D31"/>
      <c r="E31"/>
      <c r="F31"/>
      <c r="G31"/>
      <c r="H31"/>
      <c r="I31"/>
      <c r="J31"/>
      <c r="K31"/>
    </row>
    <row r="32" spans="1:19" x14ac:dyDescent="0.35">
      <c r="B32"/>
      <c r="C32"/>
      <c r="D32"/>
      <c r="E32"/>
      <c r="F32"/>
      <c r="G32"/>
      <c r="H32"/>
      <c r="I32"/>
      <c r="J32"/>
      <c r="K32"/>
    </row>
    <row r="33" spans="2:11" x14ac:dyDescent="0.35">
      <c r="B33"/>
      <c r="C33"/>
      <c r="D33"/>
      <c r="E33"/>
      <c r="F33"/>
      <c r="G33"/>
      <c r="H33"/>
      <c r="I33"/>
      <c r="J33"/>
      <c r="K33"/>
    </row>
    <row r="34" spans="2:11" x14ac:dyDescent="0.35">
      <c r="B34"/>
      <c r="C34"/>
      <c r="D34"/>
      <c r="E34"/>
      <c r="F34"/>
      <c r="G34"/>
      <c r="H34"/>
      <c r="I34"/>
      <c r="J34"/>
      <c r="K34"/>
    </row>
    <row r="35" spans="2:11" x14ac:dyDescent="0.35">
      <c r="B35"/>
      <c r="C35"/>
      <c r="D35"/>
      <c r="E35"/>
      <c r="F35"/>
      <c r="G35"/>
      <c r="H35"/>
      <c r="I35"/>
      <c r="J35"/>
      <c r="K35"/>
    </row>
    <row r="36" spans="2:11" x14ac:dyDescent="0.35">
      <c r="B36"/>
      <c r="C36"/>
      <c r="D36"/>
      <c r="E36"/>
      <c r="F36"/>
      <c r="G36"/>
      <c r="H36"/>
      <c r="I36"/>
      <c r="J36"/>
      <c r="K36"/>
    </row>
    <row r="37" spans="2:11" x14ac:dyDescent="0.35">
      <c r="B37"/>
      <c r="C37"/>
      <c r="D37"/>
      <c r="E37"/>
      <c r="F37"/>
      <c r="G37"/>
      <c r="H37"/>
      <c r="I37"/>
      <c r="J37"/>
      <c r="K37"/>
    </row>
    <row r="38" spans="2:11" x14ac:dyDescent="0.35">
      <c r="B38"/>
      <c r="C38"/>
      <c r="D38"/>
      <c r="E38"/>
      <c r="F38"/>
      <c r="G38"/>
      <c r="H38"/>
      <c r="I38"/>
      <c r="J38"/>
      <c r="K38"/>
    </row>
    <row r="39" spans="2:11" x14ac:dyDescent="0.35">
      <c r="B39"/>
      <c r="C39"/>
      <c r="D39"/>
      <c r="E39"/>
      <c r="F39"/>
      <c r="G39"/>
      <c r="H39"/>
      <c r="I39"/>
      <c r="J39"/>
      <c r="K39"/>
    </row>
    <row r="40" spans="2:11" x14ac:dyDescent="0.35">
      <c r="B40"/>
      <c r="C40"/>
      <c r="D40"/>
      <c r="E40"/>
      <c r="F40"/>
      <c r="G40"/>
      <c r="H40"/>
      <c r="I40"/>
      <c r="J40"/>
      <c r="K40"/>
    </row>
    <row r="41" spans="2:11" x14ac:dyDescent="0.35">
      <c r="B41"/>
      <c r="C41"/>
      <c r="D41"/>
      <c r="E41"/>
      <c r="F41"/>
      <c r="G41"/>
      <c r="H41"/>
      <c r="I41"/>
      <c r="J41"/>
      <c r="K41"/>
    </row>
    <row r="42" spans="2:11" x14ac:dyDescent="0.35">
      <c r="B42"/>
      <c r="C42"/>
      <c r="D42"/>
      <c r="E42"/>
      <c r="F42"/>
      <c r="G42"/>
      <c r="H42"/>
      <c r="I42"/>
      <c r="J42"/>
      <c r="K42"/>
    </row>
    <row r="43" spans="2:11" x14ac:dyDescent="0.35">
      <c r="B43"/>
      <c r="C43"/>
      <c r="D43"/>
      <c r="E43"/>
      <c r="F43"/>
      <c r="G43"/>
      <c r="H43"/>
      <c r="I43"/>
      <c r="J43"/>
      <c r="K43"/>
    </row>
    <row r="44" spans="2:11" x14ac:dyDescent="0.35">
      <c r="B44"/>
      <c r="C44"/>
      <c r="D44"/>
      <c r="E44"/>
      <c r="F44"/>
      <c r="G44"/>
      <c r="H44"/>
      <c r="I44"/>
      <c r="J44"/>
      <c r="K44"/>
    </row>
    <row r="45" spans="2:11" x14ac:dyDescent="0.35">
      <c r="B45"/>
      <c r="C45"/>
      <c r="D45"/>
      <c r="E45"/>
      <c r="F45"/>
      <c r="G45"/>
      <c r="H45"/>
      <c r="I45"/>
      <c r="J45"/>
      <c r="K45"/>
    </row>
    <row r="46" spans="2:11" x14ac:dyDescent="0.35">
      <c r="B46"/>
      <c r="C46"/>
      <c r="D46"/>
      <c r="E46"/>
      <c r="F46"/>
      <c r="G46"/>
      <c r="H46"/>
      <c r="I46"/>
      <c r="J46"/>
      <c r="K46"/>
    </row>
    <row r="47" spans="2:11" x14ac:dyDescent="0.35">
      <c r="B47"/>
      <c r="C47"/>
      <c r="D47"/>
      <c r="E47"/>
      <c r="F47"/>
      <c r="G47"/>
      <c r="H47"/>
      <c r="I47"/>
      <c r="J47"/>
      <c r="K47"/>
    </row>
    <row r="48" spans="2:11" x14ac:dyDescent="0.35">
      <c r="B48"/>
      <c r="C48"/>
      <c r="D48"/>
      <c r="E48"/>
      <c r="F48"/>
      <c r="G48"/>
      <c r="H48"/>
      <c r="I48"/>
      <c r="J48"/>
      <c r="K48"/>
    </row>
    <row r="49" spans="2:11" x14ac:dyDescent="0.35">
      <c r="B49"/>
      <c r="C49"/>
      <c r="D49"/>
      <c r="E49"/>
      <c r="F49"/>
      <c r="G49"/>
      <c r="H49"/>
      <c r="I49"/>
      <c r="J49"/>
      <c r="K49"/>
    </row>
    <row r="50" spans="2:11" x14ac:dyDescent="0.35">
      <c r="B50"/>
      <c r="C50"/>
      <c r="D50"/>
      <c r="E50"/>
      <c r="F50"/>
      <c r="G50"/>
      <c r="H50"/>
      <c r="I50"/>
      <c r="J50"/>
      <c r="K50"/>
    </row>
    <row r="51" spans="2:11" x14ac:dyDescent="0.35">
      <c r="B51"/>
      <c r="C51"/>
      <c r="D51"/>
      <c r="E51"/>
      <c r="F51"/>
      <c r="G51"/>
      <c r="H51"/>
      <c r="I51"/>
      <c r="J51"/>
      <c r="K51"/>
    </row>
    <row r="52" spans="2:11" x14ac:dyDescent="0.35">
      <c r="B52"/>
      <c r="C52"/>
      <c r="D52"/>
      <c r="E52"/>
      <c r="F52"/>
      <c r="G52"/>
      <c r="H52"/>
      <c r="I52"/>
      <c r="J52"/>
      <c r="K52"/>
    </row>
    <row r="53" spans="2:11" x14ac:dyDescent="0.35">
      <c r="B53"/>
      <c r="C53"/>
      <c r="D53"/>
      <c r="E53"/>
      <c r="F53"/>
      <c r="G53"/>
      <c r="H53"/>
      <c r="I53"/>
      <c r="J53"/>
      <c r="K53"/>
    </row>
    <row r="54" spans="2:11" x14ac:dyDescent="0.35">
      <c r="B54"/>
      <c r="C54"/>
      <c r="D54"/>
      <c r="E54"/>
      <c r="F54"/>
      <c r="G54"/>
      <c r="H54"/>
      <c r="I54"/>
      <c r="J54"/>
      <c r="K54"/>
    </row>
    <row r="55" spans="2:11" x14ac:dyDescent="0.35">
      <c r="B55"/>
      <c r="C55"/>
      <c r="D55"/>
      <c r="E55"/>
      <c r="F55"/>
      <c r="G55"/>
      <c r="H55"/>
      <c r="I55"/>
      <c r="J55"/>
      <c r="K55"/>
    </row>
    <row r="56" spans="2:11" x14ac:dyDescent="0.35">
      <c r="B56"/>
      <c r="C56"/>
      <c r="D56"/>
      <c r="E56"/>
      <c r="F56"/>
      <c r="G56"/>
      <c r="H56"/>
      <c r="I56"/>
      <c r="J56"/>
      <c r="K56"/>
    </row>
    <row r="57" spans="2:11" x14ac:dyDescent="0.35">
      <c r="B57"/>
      <c r="C57"/>
      <c r="D57"/>
      <c r="E57"/>
      <c r="F57"/>
      <c r="G57"/>
      <c r="H57"/>
      <c r="I57"/>
      <c r="J57"/>
      <c r="K57"/>
    </row>
    <row r="58" spans="2:11" x14ac:dyDescent="0.35">
      <c r="B58"/>
      <c r="C58"/>
      <c r="D58"/>
      <c r="E58"/>
      <c r="F58"/>
      <c r="G58"/>
      <c r="H58"/>
      <c r="I58"/>
      <c r="J58"/>
      <c r="K58"/>
    </row>
    <row r="59" spans="2:11" x14ac:dyDescent="0.35">
      <c r="B59"/>
      <c r="C59"/>
      <c r="D59"/>
      <c r="E59"/>
      <c r="F59"/>
      <c r="G59"/>
      <c r="H59"/>
      <c r="I59"/>
      <c r="J59"/>
      <c r="K59"/>
    </row>
    <row r="60" spans="2:11" x14ac:dyDescent="0.35">
      <c r="B60"/>
      <c r="C60"/>
      <c r="D60"/>
      <c r="E60"/>
      <c r="F60"/>
      <c r="G60"/>
      <c r="H60"/>
      <c r="I60"/>
      <c r="J60"/>
      <c r="K60"/>
    </row>
    <row r="61" spans="2:11" x14ac:dyDescent="0.35">
      <c r="B61"/>
      <c r="C61"/>
      <c r="D61"/>
      <c r="E61"/>
      <c r="F61"/>
      <c r="G61"/>
      <c r="H61"/>
      <c r="I61"/>
      <c r="J61"/>
      <c r="K61"/>
    </row>
    <row r="62" spans="2:11" x14ac:dyDescent="0.35">
      <c r="B62"/>
      <c r="C62"/>
      <c r="D62"/>
      <c r="E62"/>
      <c r="F62"/>
      <c r="G62"/>
      <c r="H62"/>
      <c r="I62"/>
      <c r="J62"/>
      <c r="K62"/>
    </row>
    <row r="63" spans="2:11" x14ac:dyDescent="0.35">
      <c r="B63"/>
      <c r="C63"/>
      <c r="D63"/>
      <c r="E63"/>
      <c r="F63"/>
      <c r="G63"/>
      <c r="H63"/>
      <c r="I63"/>
      <c r="J63"/>
      <c r="K63"/>
    </row>
    <row r="64" spans="2:11" x14ac:dyDescent="0.35">
      <c r="B64"/>
      <c r="C64"/>
      <c r="D64"/>
      <c r="E64"/>
      <c r="F64"/>
      <c r="G64"/>
      <c r="H64"/>
      <c r="I64"/>
      <c r="J64"/>
      <c r="K64"/>
    </row>
    <row r="65" spans="2:11" x14ac:dyDescent="0.35">
      <c r="B65"/>
      <c r="C65"/>
      <c r="D65"/>
      <c r="E65"/>
      <c r="F65"/>
      <c r="G65"/>
      <c r="H65"/>
      <c r="I65"/>
      <c r="J65"/>
      <c r="K65"/>
    </row>
    <row r="66" spans="2:11" x14ac:dyDescent="0.35">
      <c r="B66"/>
      <c r="C66"/>
      <c r="D66"/>
      <c r="E66"/>
      <c r="F66"/>
      <c r="G66"/>
      <c r="H66"/>
      <c r="I66"/>
      <c r="J66"/>
      <c r="K66"/>
    </row>
  </sheetData>
  <pageMargins left="0.7" right="0.7"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DA78F-F864-457E-9D1F-706FF84A6F0F}">
  <dimension ref="B1:E23"/>
  <sheetViews>
    <sheetView showGridLines="0" zoomScale="70" zoomScaleNormal="70" workbookViewId="0">
      <selection activeCell="G115" sqref="G115"/>
    </sheetView>
  </sheetViews>
  <sheetFormatPr baseColWidth="10" defaultRowHeight="13.5" x14ac:dyDescent="0.35"/>
  <cols>
    <col min="3" max="3" width="43.58203125" customWidth="1"/>
    <col min="4" max="4" width="21" customWidth="1"/>
  </cols>
  <sheetData>
    <row r="1" spans="2:5" ht="14" thickBot="1" x14ac:dyDescent="0.4"/>
    <row r="2" spans="2:5" ht="14" thickBot="1" x14ac:dyDescent="0.4">
      <c r="D2" s="65" t="s">
        <v>58</v>
      </c>
      <c r="E2" s="74">
        <f>+C21</f>
        <v>28.041999999999998</v>
      </c>
    </row>
    <row r="4" spans="2:5" x14ac:dyDescent="0.35">
      <c r="B4" s="35" t="s">
        <v>45</v>
      </c>
    </row>
    <row r="5" spans="2:5" ht="14" thickBot="1" x14ac:dyDescent="0.4">
      <c r="B5" s="35"/>
    </row>
    <row r="6" spans="2:5" ht="14" thickBot="1" x14ac:dyDescent="0.4">
      <c r="C6" s="62" t="s">
        <v>53</v>
      </c>
    </row>
    <row r="7" spans="2:5" x14ac:dyDescent="0.35">
      <c r="B7" s="60">
        <v>45017</v>
      </c>
      <c r="C7" s="79">
        <f>50.87*0.8+51.11*0.2</f>
        <v>50.917999999999999</v>
      </c>
    </row>
    <row r="8" spans="2:5" x14ac:dyDescent="0.35">
      <c r="B8" s="61">
        <v>45047</v>
      </c>
      <c r="C8" s="63">
        <f>43.39*0.8+51.11*0.2</f>
        <v>44.934000000000005</v>
      </c>
    </row>
    <row r="9" spans="2:5" x14ac:dyDescent="0.35">
      <c r="B9" s="61">
        <v>45078</v>
      </c>
      <c r="C9" s="63">
        <f>40.68*0.8+51.11*0.2</f>
        <v>42.766000000000005</v>
      </c>
    </row>
    <row r="10" spans="2:5" x14ac:dyDescent="0.35">
      <c r="B10" s="61">
        <v>45108</v>
      </c>
      <c r="C10" s="63">
        <f>0.8*30.33+0.2*31.91</f>
        <v>30.646000000000001</v>
      </c>
      <c r="D10" s="64"/>
    </row>
    <row r="11" spans="2:5" x14ac:dyDescent="0.35">
      <c r="B11" s="61">
        <v>45139</v>
      </c>
      <c r="C11" s="63">
        <f>0.8*32.54+0.2*31.91</f>
        <v>32.414000000000001</v>
      </c>
      <c r="D11" s="64"/>
    </row>
    <row r="12" spans="2:5" x14ac:dyDescent="0.35">
      <c r="B12" s="61">
        <v>45170</v>
      </c>
      <c r="C12" s="63">
        <f>0.8*30.58+0.2*31.91</f>
        <v>30.846</v>
      </c>
      <c r="D12" s="64"/>
    </row>
    <row r="13" spans="2:5" x14ac:dyDescent="0.35">
      <c r="B13" s="78">
        <v>45200</v>
      </c>
      <c r="C13" s="63">
        <f>0.8*38.67+0.2*45.62</f>
        <v>40.06</v>
      </c>
      <c r="D13" s="64"/>
    </row>
    <row r="14" spans="2:5" x14ac:dyDescent="0.35">
      <c r="B14" s="78">
        <v>45231</v>
      </c>
      <c r="C14" s="63">
        <f>0.8*43.46+0.2*45.62</f>
        <v>43.892000000000003</v>
      </c>
      <c r="D14" s="64"/>
    </row>
    <row r="15" spans="2:5" x14ac:dyDescent="0.35">
      <c r="B15" s="78">
        <v>45261</v>
      </c>
      <c r="C15" s="63">
        <f>0.8*49.94+0.2*45.62</f>
        <v>49.076000000000001</v>
      </c>
      <c r="D15" s="64"/>
    </row>
    <row r="16" spans="2:5" x14ac:dyDescent="0.35">
      <c r="B16" s="78">
        <v>45292</v>
      </c>
      <c r="C16" s="63">
        <f>0.8*45.58+0.2*45.74</f>
        <v>45.612000000000002</v>
      </c>
      <c r="D16" s="64"/>
    </row>
    <row r="17" spans="2:4" x14ac:dyDescent="0.35">
      <c r="B17" s="78">
        <v>45323</v>
      </c>
      <c r="C17" s="63">
        <f>0.8*34.13+0.2*45.74</f>
        <v>36.452000000000005</v>
      </c>
      <c r="D17" s="64"/>
    </row>
    <row r="18" spans="2:4" x14ac:dyDescent="0.35">
      <c r="B18" s="78">
        <v>45352</v>
      </c>
      <c r="C18" s="63">
        <f>0.8*28.3+0.2*45.74</f>
        <v>31.788000000000004</v>
      </c>
      <c r="D18" s="64"/>
    </row>
    <row r="19" spans="2:4" x14ac:dyDescent="0.35">
      <c r="B19" s="78">
        <v>45383</v>
      </c>
      <c r="C19" s="63">
        <f>0.8*25.1+0.2*25.33</f>
        <v>25.146000000000001</v>
      </c>
      <c r="D19" s="64"/>
    </row>
    <row r="20" spans="2:4" x14ac:dyDescent="0.35">
      <c r="B20" s="78">
        <v>45413</v>
      </c>
      <c r="C20" s="63">
        <f>0.8*26.64+0.2*25.33</f>
        <v>26.378</v>
      </c>
      <c r="D20" s="64"/>
    </row>
    <row r="21" spans="2:4" ht="14" thickBot="1" x14ac:dyDescent="0.4">
      <c r="B21" s="72">
        <v>45444</v>
      </c>
      <c r="C21" s="73">
        <f>0.8*28.72+0.2*25.33</f>
        <v>28.041999999999998</v>
      </c>
      <c r="D21" s="64">
        <f>C21-C20</f>
        <v>1.6639999999999979</v>
      </c>
    </row>
    <row r="22" spans="2:4" x14ac:dyDescent="0.35">
      <c r="B22" s="77"/>
      <c r="C22" s="64"/>
      <c r="D22" s="64"/>
    </row>
    <row r="23" spans="2:4" x14ac:dyDescent="0.35">
      <c r="B23" s="49" t="s">
        <v>47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0">
    <tabColor theme="8"/>
  </sheetPr>
  <dimension ref="B2:H18"/>
  <sheetViews>
    <sheetView showGridLines="0" zoomScale="70" zoomScaleNormal="70" workbookViewId="0">
      <selection activeCell="B3" sqref="B3"/>
    </sheetView>
  </sheetViews>
  <sheetFormatPr baseColWidth="10" defaultColWidth="11" defaultRowHeight="13.5" x14ac:dyDescent="0.35"/>
  <cols>
    <col min="1" max="1" width="11" style="36"/>
    <col min="2" max="2" width="18.58203125" style="36" customWidth="1"/>
    <col min="3" max="3" width="34.1640625" style="36" customWidth="1"/>
    <col min="4" max="4" width="15.08203125" style="36" bestFit="1" customWidth="1"/>
    <col min="5" max="5" width="17.5" style="36" customWidth="1"/>
    <col min="6" max="6" width="20.6640625" style="36" customWidth="1"/>
    <col min="7" max="7" width="14.08203125" style="36" bestFit="1" customWidth="1"/>
    <col min="8" max="16384" width="11" style="36"/>
  </cols>
  <sheetData>
    <row r="2" spans="2:8" ht="21.75" customHeight="1" x14ac:dyDescent="0.5">
      <c r="B2" s="39" t="s">
        <v>67</v>
      </c>
      <c r="E2" s="37"/>
    </row>
    <row r="3" spans="2:8" ht="23.25" customHeight="1" thickBot="1" x14ac:dyDescent="0.4">
      <c r="B3" s="6"/>
      <c r="C3" s="6"/>
      <c r="D3" s="6"/>
      <c r="E3" s="6"/>
    </row>
    <row r="4" spans="2:8" ht="15.75" customHeight="1" thickBot="1" x14ac:dyDescent="0.4">
      <c r="C4" s="98" t="s">
        <v>49</v>
      </c>
      <c r="D4" s="92" t="s">
        <v>50</v>
      </c>
      <c r="E4" s="93"/>
      <c r="F4" s="94"/>
    </row>
    <row r="5" spans="2:8" ht="14" thickBot="1" x14ac:dyDescent="0.4">
      <c r="B5" s="26" t="s">
        <v>22</v>
      </c>
      <c r="C5" s="99"/>
      <c r="D5" s="48" t="s">
        <v>40</v>
      </c>
      <c r="E5" s="48" t="s">
        <v>41</v>
      </c>
      <c r="F5" s="38" t="s">
        <v>42</v>
      </c>
    </row>
    <row r="6" spans="2:8" x14ac:dyDescent="0.35">
      <c r="B6" s="28" t="s">
        <v>24</v>
      </c>
      <c r="C6" s="54">
        <f>87.12</f>
        <v>87.12</v>
      </c>
      <c r="D6" s="54">
        <f>(C14-$C6)/'Consommateurs types'!$D5</f>
        <v>74.363480409818251</v>
      </c>
      <c r="E6" s="54">
        <f>(D14-$C6)/'Consommateurs types'!$D5</f>
        <v>77.472061002848321</v>
      </c>
      <c r="F6" s="56">
        <f>(E14-$C6)/'Consommateurs types'!$D5</f>
        <v>84.196305813414881</v>
      </c>
      <c r="G6" s="75"/>
      <c r="H6" s="75"/>
    </row>
    <row r="7" spans="2:8" ht="14" thickBot="1" x14ac:dyDescent="0.4">
      <c r="B7" s="29" t="s">
        <v>21</v>
      </c>
      <c r="C7" s="55">
        <v>209.28</v>
      </c>
      <c r="D7" s="55">
        <f>(C15-$C7)/'Consommateurs types'!$D6</f>
        <v>52.417536855358819</v>
      </c>
      <c r="E7" s="55">
        <f>(D15-$C7)/'Consommateurs types'!$D6</f>
        <v>59.794136299222849</v>
      </c>
      <c r="F7" s="57">
        <f>(E15-$C7)/'Consommateurs types'!$D6</f>
        <v>74.775267280635134</v>
      </c>
      <c r="G7" s="75"/>
    </row>
    <row r="8" spans="2:8" x14ac:dyDescent="0.35">
      <c r="C8" s="50" t="s">
        <v>55</v>
      </c>
      <c r="E8" s="47"/>
      <c r="F8" s="47"/>
    </row>
    <row r="9" spans="2:8" ht="56.15" customHeight="1" x14ac:dyDescent="0.35">
      <c r="C9" s="100" t="s">
        <v>56</v>
      </c>
      <c r="D9" s="100"/>
      <c r="E9" s="100"/>
      <c r="F9" s="100"/>
    </row>
    <row r="11" spans="2:8" ht="14" thickBot="1" x14ac:dyDescent="0.4"/>
    <row r="12" spans="2:8" ht="14" thickBot="1" x14ac:dyDescent="0.4">
      <c r="C12" s="95" t="s">
        <v>46</v>
      </c>
      <c r="D12" s="96"/>
      <c r="E12" s="97"/>
    </row>
    <row r="13" spans="2:8" ht="14" thickBot="1" x14ac:dyDescent="0.4">
      <c r="B13" s="46" t="s">
        <v>22</v>
      </c>
      <c r="C13" s="33" t="s">
        <v>40</v>
      </c>
      <c r="D13" s="38" t="s">
        <v>41</v>
      </c>
      <c r="E13" s="38" t="s">
        <v>42</v>
      </c>
    </row>
    <row r="14" spans="2:8" x14ac:dyDescent="0.35">
      <c r="B14" s="28" t="s">
        <v>24</v>
      </c>
      <c r="C14" s="54">
        <f>ATRD!D5+'Coûts commerciaux'!C5+'Consommateurs types'!D5*(ATRD!E5+'Transport &amp; stockage'!C7+'Transport &amp; stockage'!F7+'Coûts commerciaux'!D5+'Coûts commerciaux'!E5+'Coûts commerciaux'!F5+'Coûts commerciaux'!G5+'Coûts d''approvisionnement'!$E$2)</f>
        <v>180.81798531637099</v>
      </c>
      <c r="D14" s="54">
        <f>ATRD!D5+'Coûts commerciaux'!C5+'Consommateurs types'!D5*(ATRD!E5+'Transport &amp; stockage'!G7+'Transport &amp; stockage'!D7+'Coûts commerciaux'!D5+'Coûts commerciaux'!E5+'Coûts commerciaux'!F5+'Coûts commerciaux'!G5+'Coûts d''approvisionnement'!E2)</f>
        <v>184.73479686358888</v>
      </c>
      <c r="E14" s="56">
        <f>+ATRD!D5+'Coûts commerciaux'!C5+'Consommateurs types'!D5*(ATRD!E5+'Transport &amp; stockage'!E7+'Transport &amp; stockage'!H7+'Coûts commerciaux'!D5+'Coûts commerciaux'!E5+'Coûts commerciaux'!F5+'Coûts commerciaux'!G5+'Coûts d''approvisionnement'!E2)</f>
        <v>193.20734532490275</v>
      </c>
    </row>
    <row r="15" spans="2:8" ht="14" thickBot="1" x14ac:dyDescent="0.4">
      <c r="B15" s="29" t="s">
        <v>21</v>
      </c>
      <c r="C15" s="55">
        <f>ATRD!D6+'Coûts commerciaux'!C6+'Consommateurs types'!D6*(ATRD!E6+'Transport &amp; stockage'!C8+'Transport &amp; stockage'!F8+'Coûts commerciaux'!D6+'Coûts commerciaux'!E6+'Coûts commerciaux'!F6+'Coûts commerciaux'!G6+'Coûts d''approvisionnement'!E2)</f>
        <v>915.86839681023685</v>
      </c>
      <c r="D15" s="55">
        <f>ATRD!D6+'Coûts commerciaux'!C6+'Consommateurs types'!D6*(ATRD!E6+'Transport &amp; stockage'!G8+'Transport &amp; stockage'!D8+'Coûts commerciaux'!D6+'Coûts commerciaux'!E6+'Coûts commerciaux'!F6+'Coûts commerciaux'!G6+'Coûts d''approvisionnement'!E2)</f>
        <v>1015.304957313524</v>
      </c>
      <c r="E15" s="57">
        <f>+ATRD!D6+'Coûts commerciaux'!C6+'Consommateurs types'!D6*(ATRD!E6+'Transport &amp; stockage'!E8+'Transport &amp; stockage'!H8+'Coûts commerciaux'!D6+'Coûts commerciaux'!E6+'Coûts commerciaux'!F6+'Coûts commerciaux'!G6+'Coûts d''approvisionnement'!E2)</f>
        <v>1217.2506029429617</v>
      </c>
    </row>
    <row r="17" spans="6:6" x14ac:dyDescent="0.35">
      <c r="F17" s="7"/>
    </row>
    <row r="18" spans="6:6" x14ac:dyDescent="0.35">
      <c r="F18" s="7"/>
    </row>
  </sheetData>
  <mergeCells count="4">
    <mergeCell ref="D4:F4"/>
    <mergeCell ref="C12:E12"/>
    <mergeCell ref="C4:C5"/>
    <mergeCell ref="C9:F9"/>
  </mergeCells>
  <pageMargins left="0.7" right="0.7" top="0.75" bottom="0.75" header="0.3" footer="0.3"/>
  <pageSetup paperSize="9" scale="62"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431F8-A9FE-4B8F-8A08-237D2E154D10}">
  <sheetPr>
    <tabColor theme="8"/>
  </sheetPr>
  <dimension ref="B2:J21"/>
  <sheetViews>
    <sheetView showGridLines="0" zoomScale="90" zoomScaleNormal="100" workbookViewId="0">
      <selection activeCell="B3" sqref="B3:E3"/>
    </sheetView>
  </sheetViews>
  <sheetFormatPr baseColWidth="10" defaultColWidth="11" defaultRowHeight="13.5" x14ac:dyDescent="0.35"/>
  <cols>
    <col min="1" max="1" width="11" style="7"/>
    <col min="2" max="2" width="17.08203125" style="7" customWidth="1"/>
    <col min="3" max="3" width="26.6640625" style="7" customWidth="1"/>
    <col min="4" max="4" width="12.5" style="7" bestFit="1" customWidth="1"/>
    <col min="5" max="5" width="15.58203125" style="7" customWidth="1"/>
    <col min="6" max="6" width="22.1640625" style="7" customWidth="1"/>
    <col min="7" max="7" width="21" style="7" customWidth="1"/>
    <col min="8" max="9" width="9.58203125" style="7" customWidth="1"/>
    <col min="10" max="16384" width="11" style="7"/>
  </cols>
  <sheetData>
    <row r="2" spans="2:10" ht="21.75" customHeight="1" x14ac:dyDescent="0.5">
      <c r="B2" s="39" t="s">
        <v>68</v>
      </c>
      <c r="H2" s="11"/>
      <c r="I2" s="12"/>
    </row>
    <row r="3" spans="2:10" ht="23.25" customHeight="1" thickBot="1" x14ac:dyDescent="0.4">
      <c r="B3" s="107"/>
      <c r="C3" s="107"/>
      <c r="D3" s="107"/>
      <c r="E3" s="107"/>
      <c r="G3"/>
      <c r="H3" s="11"/>
      <c r="I3" s="12"/>
    </row>
    <row r="4" spans="2:10" ht="15" thickBot="1" x14ac:dyDescent="0.4">
      <c r="C4" s="98" t="s">
        <v>0</v>
      </c>
      <c r="D4" s="92" t="s">
        <v>43</v>
      </c>
      <c r="E4" s="93"/>
      <c r="F4" s="94"/>
      <c r="G4" s="11"/>
    </row>
    <row r="5" spans="2:10" ht="14" thickBot="1" x14ac:dyDescent="0.4">
      <c r="B5" s="22" t="s">
        <v>22</v>
      </c>
      <c r="C5" s="99"/>
      <c r="D5" s="53" t="s">
        <v>40</v>
      </c>
      <c r="E5" s="53" t="s">
        <v>41</v>
      </c>
      <c r="F5" s="53" t="s">
        <v>42</v>
      </c>
      <c r="G5" s="14"/>
    </row>
    <row r="6" spans="2:10" x14ac:dyDescent="0.35">
      <c r="B6" s="28" t="s">
        <v>24</v>
      </c>
      <c r="C6" s="54">
        <f>('Grille tarifaire HT'!C6+C$14)*(1+C$15)</f>
        <v>102.93635</v>
      </c>
      <c r="D6" s="54">
        <f>(1+$C$16)*($C$17+'Grille tarifaire HT'!D6)</f>
        <v>108.88017649178188</v>
      </c>
      <c r="E6" s="54">
        <f>(1+$C$16)*($C$17+'Grille tarifaire HT'!E6)</f>
        <v>112.61047320341797</v>
      </c>
      <c r="F6" s="56">
        <f>(1+$C$16)*($C$17+'Grille tarifaire HT'!F6)</f>
        <v>120.67956697609786</v>
      </c>
      <c r="G6" s="14"/>
      <c r="H6"/>
      <c r="I6" s="64"/>
    </row>
    <row r="7" spans="2:10" ht="14" thickBot="1" x14ac:dyDescent="0.4">
      <c r="B7" s="29" t="s">
        <v>21</v>
      </c>
      <c r="C7" s="55">
        <f>('Grille tarifaire HT'!C7+D$14)*(1+C$15)</f>
        <v>257.17734999999999</v>
      </c>
      <c r="D7" s="55">
        <f>(1+$C$16)*($C$17+'Grille tarifaire HT'!D7)</f>
        <v>82.545044226430562</v>
      </c>
      <c r="E7" s="55">
        <f>(1+$C$16)*($C$17+'Grille tarifaire HT'!E7)</f>
        <v>91.396963559067416</v>
      </c>
      <c r="F7" s="57">
        <f>(1+$C$16)*($C$17+'Grille tarifaire HT'!F7)</f>
        <v>109.37432073676214</v>
      </c>
      <c r="G7" s="8"/>
      <c r="H7"/>
      <c r="I7"/>
    </row>
    <row r="8" spans="2:10" x14ac:dyDescent="0.35">
      <c r="C8" s="50" t="s">
        <v>51</v>
      </c>
      <c r="D8" s="15"/>
      <c r="E8" s="15"/>
      <c r="F8" s="15"/>
      <c r="G8"/>
      <c r="I8"/>
      <c r="J8"/>
    </row>
    <row r="9" spans="2:10" x14ac:dyDescent="0.35">
      <c r="D9" s="19"/>
      <c r="E9" s="19"/>
      <c r="F9" s="15"/>
      <c r="G9"/>
      <c r="H9"/>
      <c r="I9"/>
      <c r="J9"/>
    </row>
    <row r="10" spans="2:10" x14ac:dyDescent="0.35">
      <c r="D10"/>
      <c r="E10"/>
      <c r="F10" s="15"/>
      <c r="G10" s="15"/>
      <c r="H10"/>
      <c r="I10" s="23"/>
      <c r="J10" s="23"/>
    </row>
    <row r="11" spans="2:10" ht="14" thickBot="1" x14ac:dyDescent="0.4">
      <c r="E11"/>
      <c r="G11" s="15"/>
      <c r="H11"/>
      <c r="I11" s="14"/>
    </row>
    <row r="12" spans="2:10" ht="14" thickBot="1" x14ac:dyDescent="0.4">
      <c r="B12" s="108" t="s">
        <v>57</v>
      </c>
      <c r="C12" s="109"/>
      <c r="D12" s="110"/>
      <c r="G12" s="15"/>
      <c r="H12"/>
      <c r="I12" s="14"/>
    </row>
    <row r="13" spans="2:10" ht="14" thickBot="1" x14ac:dyDescent="0.4">
      <c r="B13" s="22" t="s">
        <v>18</v>
      </c>
      <c r="C13" s="22" t="s">
        <v>7</v>
      </c>
      <c r="D13" s="5" t="s">
        <v>8</v>
      </c>
      <c r="F13"/>
      <c r="G13"/>
      <c r="H13" s="15"/>
    </row>
    <row r="14" spans="2:10" x14ac:dyDescent="0.35">
      <c r="B14" s="59" t="s">
        <v>16</v>
      </c>
      <c r="C14" s="56">
        <v>10.45</v>
      </c>
      <c r="D14" s="56">
        <v>34.49</v>
      </c>
      <c r="E14"/>
      <c r="F14"/>
      <c r="G14"/>
    </row>
    <row r="15" spans="2:10" x14ac:dyDescent="0.35">
      <c r="B15" s="59" t="s">
        <v>11</v>
      </c>
      <c r="C15" s="101">
        <v>5.5E-2</v>
      </c>
      <c r="D15" s="102"/>
      <c r="E15"/>
      <c r="F15"/>
      <c r="G15"/>
    </row>
    <row r="16" spans="2:10" x14ac:dyDescent="0.35">
      <c r="B16" s="59" t="s">
        <v>12</v>
      </c>
      <c r="C16" s="103">
        <v>0.2</v>
      </c>
      <c r="D16" s="104"/>
      <c r="E16"/>
      <c r="F16"/>
      <c r="G16"/>
    </row>
    <row r="17" spans="2:7" ht="14" thickBot="1" x14ac:dyDescent="0.4">
      <c r="B17" s="16" t="s">
        <v>15</v>
      </c>
      <c r="C17" s="105">
        <f>8.37+8</f>
        <v>16.369999999999997</v>
      </c>
      <c r="D17" s="106"/>
      <c r="E17"/>
      <c r="F17"/>
      <c r="G17"/>
    </row>
    <row r="18" spans="2:7" x14ac:dyDescent="0.35">
      <c r="D18"/>
      <c r="E18"/>
      <c r="F18"/>
      <c r="G18"/>
    </row>
    <row r="19" spans="2:7" x14ac:dyDescent="0.35">
      <c r="D19"/>
      <c r="E19"/>
      <c r="F19"/>
      <c r="G19"/>
    </row>
    <row r="20" spans="2:7" x14ac:dyDescent="0.35">
      <c r="D20"/>
      <c r="E20"/>
      <c r="F20"/>
      <c r="G20"/>
    </row>
    <row r="21" spans="2:7" x14ac:dyDescent="0.35">
      <c r="F21"/>
      <c r="G21"/>
    </row>
  </sheetData>
  <mergeCells count="7">
    <mergeCell ref="C15:D15"/>
    <mergeCell ref="C16:D16"/>
    <mergeCell ref="C17:D17"/>
    <mergeCell ref="D4:F4"/>
    <mergeCell ref="B3:E3"/>
    <mergeCell ref="C4:C5"/>
    <mergeCell ref="B12:D12"/>
  </mergeCell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B68E0-675D-4EA7-B505-20F62B03FF95}">
  <sheetPr>
    <tabColor theme="8"/>
  </sheetPr>
  <dimension ref="B2:F14"/>
  <sheetViews>
    <sheetView showGridLines="0" tabSelected="1" workbookViewId="0">
      <selection activeCell="F39" sqref="F39"/>
    </sheetView>
  </sheetViews>
  <sheetFormatPr baseColWidth="10" defaultRowHeight="13.5" x14ac:dyDescent="0.35"/>
  <cols>
    <col min="2" max="2" width="18.08203125" customWidth="1"/>
    <col min="3" max="3" width="11.08203125" bestFit="1" customWidth="1"/>
  </cols>
  <sheetData>
    <row r="2" spans="2:6" x14ac:dyDescent="0.35">
      <c r="B2" s="111" t="s">
        <v>65</v>
      </c>
      <c r="C2" s="111"/>
      <c r="D2" s="111"/>
      <c r="E2" s="111"/>
      <c r="F2" s="111"/>
    </row>
    <row r="3" spans="2:6" ht="14" thickBot="1" x14ac:dyDescent="0.4"/>
    <row r="4" spans="2:6" ht="14" thickBot="1" x14ac:dyDescent="0.4">
      <c r="B4" s="66"/>
      <c r="C4" s="112" t="s">
        <v>24</v>
      </c>
      <c r="D4" s="112"/>
      <c r="E4" s="112" t="s">
        <v>21</v>
      </c>
      <c r="F4" s="113"/>
    </row>
    <row r="5" spans="2:6" ht="14" thickBot="1" x14ac:dyDescent="0.4">
      <c r="B5" s="67"/>
      <c r="C5" s="68" t="s">
        <v>59</v>
      </c>
      <c r="D5" s="68" t="s">
        <v>60</v>
      </c>
      <c r="E5" s="68" t="s">
        <v>59</v>
      </c>
      <c r="F5" s="68" t="s">
        <v>60</v>
      </c>
    </row>
    <row r="6" spans="2:6" ht="24" customHeight="1" thickBot="1" x14ac:dyDescent="0.4">
      <c r="B6" s="67" t="s">
        <v>61</v>
      </c>
      <c r="C6" s="69">
        <f>'Grille tarifaire HT'!C6</f>
        <v>87.12</v>
      </c>
      <c r="D6" s="69">
        <f>'Grille tarifaire TTC'!C6</f>
        <v>102.93635</v>
      </c>
      <c r="E6" s="69">
        <f>'Grille tarifaire HT'!C7</f>
        <v>209.28</v>
      </c>
      <c r="F6" s="69">
        <f>'Grille tarifaire TTC'!C7</f>
        <v>257.17734999999999</v>
      </c>
    </row>
    <row r="7" spans="2:6" ht="27.5" thickBot="1" x14ac:dyDescent="0.4">
      <c r="B7" s="67" t="s">
        <v>62</v>
      </c>
      <c r="C7" s="70">
        <f>ROUND('Grille tarifaire HT'!E6,2)/1000</f>
        <v>7.7469999999999997E-2</v>
      </c>
      <c r="D7" s="70">
        <f>ROUND('Grille tarifaire TTC'!E6,2)/1000</f>
        <v>0.11261</v>
      </c>
      <c r="E7" s="70">
        <f>ROUND('Grille tarifaire HT'!E7,2)/1000</f>
        <v>5.9789999999999996E-2</v>
      </c>
      <c r="F7" s="70">
        <f>ROUND('Grille tarifaire TTC'!E7,2)/1000</f>
        <v>9.1400000000000009E-2</v>
      </c>
    </row>
    <row r="8" spans="2:6" ht="27.5" thickBot="1" x14ac:dyDescent="0.4">
      <c r="B8" s="67" t="s">
        <v>63</v>
      </c>
      <c r="C8" s="71">
        <f>ROUND('Grille tarifaire HT'!D6,2)/1000</f>
        <v>7.4359999999999996E-2</v>
      </c>
      <c r="D8" s="71">
        <f>ROUND('Grille tarifaire TTC'!D6,2)/1000</f>
        <v>0.10887999999999999</v>
      </c>
      <c r="E8" s="71">
        <f>ROUND('Grille tarifaire HT'!D7,2)/1000</f>
        <v>5.2420000000000001E-2</v>
      </c>
      <c r="F8" s="71">
        <f>ROUND('Grille tarifaire TTC'!D7,2)/1000</f>
        <v>8.2549999999999998E-2</v>
      </c>
    </row>
    <row r="9" spans="2:6" ht="27.5" thickBot="1" x14ac:dyDescent="0.4">
      <c r="B9" s="67" t="s">
        <v>64</v>
      </c>
      <c r="C9" s="70">
        <f>ROUND('Grille tarifaire HT'!F6,2)/1000</f>
        <v>8.4199999999999997E-2</v>
      </c>
      <c r="D9" s="70">
        <f>ROUND('Grille tarifaire TTC'!F6,2)/1000</f>
        <v>0.12068000000000001</v>
      </c>
      <c r="E9" s="70">
        <f>ROUND('Grille tarifaire HT'!F7,2)/1000</f>
        <v>7.4779999999999999E-2</v>
      </c>
      <c r="F9" s="70">
        <f>ROUND('Grille tarifaire TTC'!F7,2)/1000</f>
        <v>0.10937000000000001</v>
      </c>
    </row>
    <row r="14" spans="2:6" x14ac:dyDescent="0.35">
      <c r="C14" s="76"/>
    </row>
  </sheetData>
  <mergeCells count="3">
    <mergeCell ref="B2:F2"/>
    <mergeCell ref="C4:D4"/>
    <mergeCell ref="E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Présentation</vt:lpstr>
      <vt:lpstr>Consommateurs types</vt:lpstr>
      <vt:lpstr>ATRD</vt:lpstr>
      <vt:lpstr>Transport &amp; stockage</vt:lpstr>
      <vt:lpstr>Coûts commerciaux</vt:lpstr>
      <vt:lpstr>Coûts d'approvisionnement</vt:lpstr>
      <vt:lpstr>Grille tarifaire HT</vt:lpstr>
      <vt:lpstr>Grille tarifaire TTC</vt:lpstr>
      <vt:lpstr>Grilles CP</vt:lpstr>
      <vt:lpstr>'Coûts d''approvisionnement'!_ftn1</vt:lpstr>
      <vt:lpstr>ATRD!Zone_d_impression</vt:lpstr>
      <vt:lpstr>'Consommateurs types'!Zone_d_impression</vt:lpstr>
      <vt:lpstr>'Coûts commerciaux'!Zone_d_impression</vt:lpstr>
      <vt:lpstr>'Grille tarifaire HT'!Zone_d_impression</vt:lpstr>
      <vt:lpstr>'Grille tarifaire TTC'!Zone_d_impression</vt:lpstr>
      <vt:lpstr>Présentation!Zone_d_impression</vt:lpstr>
      <vt:lpstr>'Transport &amp; stockage'!Zone_d_impression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2019-07-03T13:36:44Z</dcterms:created>
  <dcterms:modified xsi:type="dcterms:W3CDTF">2024-05-13T08:27:35Z</dcterms:modified>
</cp:coreProperties>
</file>