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\5-DIAG\03 - TRANSPORT\01. ATRT\09. ATRT 7 2020-2023\2021 - MAJ 1er avril 2021\9 - Publication Open Data CRE\"/>
    </mc:Choice>
  </mc:AlternateContent>
  <xr:revisionPtr revIDLastSave="0" documentId="13_ncr:1_{22C6D9B3-0032-4B4C-B76D-24FEA57512FC}" xr6:coauthVersionLast="46" xr6:coauthVersionMax="46" xr10:uidLastSave="{00000000-0000-0000-0000-000000000000}"/>
  <bookViews>
    <workbookView xWindow="8700" yWindow="540" windowWidth="18930" windowHeight="14400" xr2:uid="{8A943D14-FF67-4048-8B30-8E38D1521DD3}"/>
  </bookViews>
  <sheets>
    <sheet name="CRCP" sheetId="1" r:id="rId1"/>
  </sheets>
  <externalReferences>
    <externalReference r:id="rId2"/>
  </externalReferences>
  <definedNames>
    <definedName name="année1">[1]INDEX!#REF!</definedName>
    <definedName name="evol_regio">'[1]Revenu autorisé'!$Q$16</definedName>
    <definedName name="evol_tarif">'[1]Revenu autorisé'!$Q$15</definedName>
    <definedName name="inflation2021">[1]T2021!$C$6</definedName>
    <definedName name="k_2021">'[1]ELEMENTS DE MAJ'!$E$35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77" i="1" l="1"/>
  <c r="V269" i="1"/>
  <c r="U269" i="1"/>
  <c r="W269" i="1" s="1"/>
  <c r="W44" i="1" s="1"/>
  <c r="W257" i="1"/>
  <c r="W42" i="1" s="1"/>
  <c r="V257" i="1"/>
  <c r="U257" i="1"/>
  <c r="V251" i="1"/>
  <c r="U251" i="1"/>
  <c r="W251" i="1" s="1"/>
  <c r="W41" i="1" s="1"/>
  <c r="P251" i="1"/>
  <c r="Q251" i="1" s="1"/>
  <c r="O251" i="1"/>
  <c r="V245" i="1"/>
  <c r="U245" i="1"/>
  <c r="W245" i="1" s="1"/>
  <c r="W40" i="1" s="1"/>
  <c r="U239" i="1"/>
  <c r="W239" i="1" s="1"/>
  <c r="V239" i="1"/>
  <c r="V226" i="1"/>
  <c r="U226" i="1"/>
  <c r="W226" i="1" s="1"/>
  <c r="W37" i="1" s="1"/>
  <c r="V220" i="1"/>
  <c r="U220" i="1"/>
  <c r="W220" i="1" s="1"/>
  <c r="W36" i="1" s="1"/>
  <c r="V214" i="1"/>
  <c r="U214" i="1"/>
  <c r="W214" i="1" s="1"/>
  <c r="W35" i="1" s="1"/>
  <c r="P208" i="1"/>
  <c r="Q208" i="1" s="1"/>
  <c r="O208" i="1"/>
  <c r="V201" i="1"/>
  <c r="U201" i="1"/>
  <c r="W201" i="1" s="1"/>
  <c r="W34" i="1" s="1"/>
  <c r="P201" i="1"/>
  <c r="Q201" i="1" s="1"/>
  <c r="Q34" i="1" s="1"/>
  <c r="O201" i="1"/>
  <c r="V195" i="1"/>
  <c r="U195" i="1"/>
  <c r="W195" i="1" s="1"/>
  <c r="W31" i="1" s="1"/>
  <c r="P195" i="1"/>
  <c r="Q195" i="1" s="1"/>
  <c r="Q31" i="1" s="1"/>
  <c r="O195" i="1"/>
  <c r="V189" i="1"/>
  <c r="V182" i="1"/>
  <c r="U182" i="1"/>
  <c r="W182" i="1" s="1"/>
  <c r="W29" i="1" s="1"/>
  <c r="P182" i="1"/>
  <c r="Q182" i="1" s="1"/>
  <c r="Q29" i="1" s="1"/>
  <c r="O182" i="1"/>
  <c r="P175" i="1"/>
  <c r="Q175" i="1" s="1"/>
  <c r="Q28" i="1" s="1"/>
  <c r="O175" i="1"/>
  <c r="V168" i="1"/>
  <c r="U168" i="1"/>
  <c r="W168" i="1" s="1"/>
  <c r="W27" i="1" s="1"/>
  <c r="P168" i="1"/>
  <c r="Q168" i="1" s="1"/>
  <c r="Q27" i="1" s="1"/>
  <c r="O168" i="1"/>
  <c r="N154" i="1"/>
  <c r="U153" i="1"/>
  <c r="W153" i="1" s="1"/>
  <c r="V153" i="1"/>
  <c r="R154" i="1"/>
  <c r="V154" i="1" s="1"/>
  <c r="M154" i="1"/>
  <c r="P152" i="1"/>
  <c r="L145" i="1"/>
  <c r="S145" i="1"/>
  <c r="V144" i="1"/>
  <c r="O144" i="1"/>
  <c r="V143" i="1"/>
  <c r="O143" i="1"/>
  <c r="V135" i="1"/>
  <c r="U135" i="1"/>
  <c r="W135" i="1" s="1"/>
  <c r="P135" i="1"/>
  <c r="Q135" i="1" s="1"/>
  <c r="V134" i="1"/>
  <c r="U134" i="1"/>
  <c r="W134" i="1" s="1"/>
  <c r="L136" i="1"/>
  <c r="M136" i="1"/>
  <c r="V125" i="1"/>
  <c r="U125" i="1"/>
  <c r="W125" i="1" s="1"/>
  <c r="O125" i="1"/>
  <c r="P125" i="1"/>
  <c r="Q125" i="1" s="1"/>
  <c r="U124" i="1"/>
  <c r="W124" i="1" s="1"/>
  <c r="V124" i="1"/>
  <c r="O124" i="1"/>
  <c r="V123" i="1"/>
  <c r="O123" i="1"/>
  <c r="P123" i="1"/>
  <c r="Q123" i="1" s="1"/>
  <c r="V108" i="1"/>
  <c r="U108" i="1"/>
  <c r="W108" i="1" s="1"/>
  <c r="W24" i="1" s="1"/>
  <c r="P108" i="1"/>
  <c r="Q108" i="1" s="1"/>
  <c r="Q24" i="1" s="1"/>
  <c r="O108" i="1"/>
  <c r="V99" i="1"/>
  <c r="U99" i="1"/>
  <c r="W99" i="1" s="1"/>
  <c r="W23" i="1" s="1"/>
  <c r="P99" i="1"/>
  <c r="Q99" i="1" s="1"/>
  <c r="Q23" i="1" s="1"/>
  <c r="O99" i="1"/>
  <c r="U84" i="1"/>
  <c r="W84" i="1" s="1"/>
  <c r="V84" i="1"/>
  <c r="W43" i="1"/>
  <c r="Q41" i="1"/>
  <c r="W39" i="1"/>
  <c r="Q33" i="1"/>
  <c r="O136" i="1" l="1"/>
  <c r="O133" i="1"/>
  <c r="U122" i="1"/>
  <c r="W122" i="1" s="1"/>
  <c r="V175" i="1"/>
  <c r="U175" i="1"/>
  <c r="W175" i="1" s="1"/>
  <c r="W28" i="1" s="1"/>
  <c r="U189" i="1"/>
  <c r="W189" i="1" s="1"/>
  <c r="W30" i="1" s="1"/>
  <c r="Q152" i="1"/>
  <c r="P92" i="1"/>
  <c r="Q92" i="1" s="1"/>
  <c r="Q22" i="1" s="1"/>
  <c r="O153" i="1"/>
  <c r="P153" i="1"/>
  <c r="Q153" i="1" s="1"/>
  <c r="O92" i="1"/>
  <c r="P114" i="1"/>
  <c r="Q114" i="1" s="1"/>
  <c r="Q25" i="1" s="1"/>
  <c r="O114" i="1"/>
  <c r="R126" i="1"/>
  <c r="V122" i="1"/>
  <c r="P124" i="1"/>
  <c r="Q124" i="1" s="1"/>
  <c r="S136" i="1"/>
  <c r="V114" i="1"/>
  <c r="U114" i="1"/>
  <c r="W114" i="1" s="1"/>
  <c r="W25" i="1" s="1"/>
  <c r="S126" i="1"/>
  <c r="P143" i="1"/>
  <c r="Q143" i="1" s="1"/>
  <c r="M145" i="1"/>
  <c r="O145" i="1" s="1"/>
  <c r="L154" i="1"/>
  <c r="P154" i="1" s="1"/>
  <c r="Q154" i="1" s="1"/>
  <c r="O152" i="1"/>
  <c r="L126" i="1"/>
  <c r="U123" i="1"/>
  <c r="W123" i="1" s="1"/>
  <c r="P134" i="1"/>
  <c r="Q134" i="1" s="1"/>
  <c r="U152" i="1"/>
  <c r="W152" i="1" s="1"/>
  <c r="S154" i="1"/>
  <c r="U154" i="1" s="1"/>
  <c r="W154" i="1" s="1"/>
  <c r="U133" i="1"/>
  <c r="W133" i="1" s="1"/>
  <c r="O135" i="1"/>
  <c r="P144" i="1"/>
  <c r="Q144" i="1" s="1"/>
  <c r="N145" i="1"/>
  <c r="P189" i="1"/>
  <c r="Q189" i="1" s="1"/>
  <c r="Q30" i="1" s="1"/>
  <c r="O189" i="1"/>
  <c r="O134" i="1"/>
  <c r="U143" i="1"/>
  <c r="W143" i="1" s="1"/>
  <c r="U144" i="1"/>
  <c r="W144" i="1" s="1"/>
  <c r="R145" i="1"/>
  <c r="V145" i="1" s="1"/>
  <c r="V152" i="1"/>
  <c r="O154" i="1" l="1"/>
  <c r="U145" i="1"/>
  <c r="W145" i="1" s="1"/>
  <c r="P145" i="1"/>
  <c r="Q145" i="1" s="1"/>
  <c r="N136" i="1"/>
  <c r="P133" i="1"/>
  <c r="Q133" i="1" s="1"/>
  <c r="U126" i="1"/>
  <c r="W126" i="1" s="1"/>
  <c r="P83" i="1"/>
  <c r="P122" i="1"/>
  <c r="Q122" i="1" s="1"/>
  <c r="N126" i="1"/>
  <c r="V92" i="1"/>
  <c r="V126" i="1"/>
  <c r="M126" i="1"/>
  <c r="O122" i="1"/>
  <c r="L277" i="1"/>
  <c r="R136" i="1"/>
  <c r="V136" i="1" s="1"/>
  <c r="V133" i="1"/>
  <c r="R85" i="1"/>
  <c r="V83" i="1"/>
  <c r="O83" i="1"/>
  <c r="V161" i="1" l="1"/>
  <c r="U92" i="1"/>
  <c r="W92" i="1" s="1"/>
  <c r="W22" i="1" s="1"/>
  <c r="P126" i="1"/>
  <c r="Q126" i="1" s="1"/>
  <c r="Q21" i="1"/>
  <c r="V85" i="1"/>
  <c r="P136" i="1"/>
  <c r="Q136" i="1" s="1"/>
  <c r="O126" i="1"/>
  <c r="U136" i="1"/>
  <c r="W136" i="1" s="1"/>
  <c r="U83" i="1"/>
  <c r="W83" i="1" s="1"/>
  <c r="S85" i="1"/>
  <c r="V277" i="1" l="1"/>
  <c r="R277" i="1"/>
  <c r="U161" i="1"/>
  <c r="W161" i="1" s="1"/>
  <c r="W26" i="1" s="1"/>
  <c r="O161" i="1"/>
  <c r="O277" i="1" s="1"/>
  <c r="M277" i="1"/>
  <c r="S277" i="1"/>
  <c r="U85" i="1"/>
  <c r="P161" i="1"/>
  <c r="P277" i="1" s="1"/>
  <c r="N277" i="1"/>
  <c r="Q161" i="1" l="1"/>
  <c r="Q26" i="1" s="1"/>
  <c r="Q45" i="1" s="1"/>
  <c r="U277" i="1"/>
  <c r="W85" i="1"/>
  <c r="Q277" i="1" l="1"/>
  <c r="X48" i="1" s="1"/>
  <c r="W277" i="1"/>
  <c r="W21" i="1"/>
  <c r="W45" i="1" s="1"/>
  <c r="X49" i="1" l="1"/>
  <c r="X50" i="1" s="1"/>
</calcChain>
</file>

<file path=xl/sharedStrings.xml><?xml version="1.0" encoding="utf-8"?>
<sst xmlns="http://schemas.openxmlformats.org/spreadsheetml/2006/main" count="573" uniqueCount="115">
  <si>
    <t>COMPTE DE REGULARISATION DES CHARGES ET DES PRODUITS (CRCP) ATRT7</t>
  </si>
  <si>
    <t>ATRT5</t>
  </si>
  <si>
    <t>Taux d'actualisation du CRCP</t>
  </si>
  <si>
    <t>Taux d'actualisation des annuités</t>
  </si>
  <si>
    <t>Nombre d'années</t>
  </si>
  <si>
    <t>ATRT6</t>
  </si>
  <si>
    <t xml:space="preserve">ATRT7 </t>
  </si>
  <si>
    <t>Période d'actualisation</t>
  </si>
  <si>
    <t>Ecarts couverts par le CRCP</t>
  </si>
  <si>
    <t>Recettes d'acheminement couvertes à 100%</t>
  </si>
  <si>
    <t>M€</t>
  </si>
  <si>
    <t>Recettes d'acheminement couvertes à 80%</t>
  </si>
  <si>
    <t>Raccordement CCCG et TAC</t>
  </si>
  <si>
    <t>CCN réseaux</t>
  </si>
  <si>
    <t>Ecart d'inflation CCN hors réseaux</t>
  </si>
  <si>
    <t>Energie motrice</t>
  </si>
  <si>
    <t>Contrat inter-opérateurs</t>
  </si>
  <si>
    <t>Ecart d'inflation OPEX</t>
  </si>
  <si>
    <t>Qualité de service</t>
  </si>
  <si>
    <t>Reversement inter-opérateurs</t>
  </si>
  <si>
    <t>Coût de traitement des congestions</t>
  </si>
  <si>
    <t>régulation incitative RGM</t>
  </si>
  <si>
    <t>Régulation incitative de la R&amp;D</t>
  </si>
  <si>
    <t xml:space="preserve">Recettes prestations pour tiers </t>
  </si>
  <si>
    <t>produits de raccordement des unités de biométhane</t>
  </si>
  <si>
    <t xml:space="preserve">Produits de raccordement des unités des stations de GNV </t>
  </si>
  <si>
    <t>Plus-value de cession d'actifs (immobilier ou terrain)</t>
  </si>
  <si>
    <t>Les écarts avec la trajectoire de référence de l'expérimentation TOTEX</t>
  </si>
  <si>
    <t>Charges de consommables</t>
  </si>
  <si>
    <t xml:space="preserve">Charges éventuelles liées au contrat interruptibilité </t>
  </si>
  <si>
    <t xml:space="preserve">Coûts échoués </t>
  </si>
  <si>
    <t>Reversement GRD-&gt; Teréga (Opex associés aux rebours)</t>
  </si>
  <si>
    <t xml:space="preserve">Reversement GRTgaz /Teréga (+/-) facteur k </t>
  </si>
  <si>
    <t xml:space="preserve">Charges et produits contrats opérateurs adjacents (net hors ITC et hors contrat transit avec GRTgaz) </t>
  </si>
  <si>
    <t>Total</t>
  </si>
  <si>
    <t>Calcul de l'annuité constante</t>
  </si>
  <si>
    <t>Reliquat CRCP antérieurs actualisé</t>
  </si>
  <si>
    <t>CRCP définitif 2019 actualisé</t>
  </si>
  <si>
    <t>CRCP provisoire 2020 actualisé</t>
  </si>
  <si>
    <t>Total CRCP 2021 actualisé</t>
  </si>
  <si>
    <t>Annuité CRCP 2021 lissée</t>
  </si>
  <si>
    <t>CRCP définitif 2020 actualisé</t>
  </si>
  <si>
    <t>CRCP provisoire 2021 actualisé</t>
  </si>
  <si>
    <t>Total CRCP 2022 actualisé</t>
  </si>
  <si>
    <t>Annuité CRCP 2022 lissée</t>
  </si>
  <si>
    <t>CRCP définitif 2021 actualisé</t>
  </si>
  <si>
    <t>CRCP provisoire 2022 actualisé</t>
  </si>
  <si>
    <t>Total CRCP 2023 actualisé</t>
  </si>
  <si>
    <t>Annuité CRCP 2023 lissée</t>
  </si>
  <si>
    <t>Couverture</t>
  </si>
  <si>
    <t>Tarif</t>
  </si>
  <si>
    <t>Estimé</t>
  </si>
  <si>
    <t>Réalisé</t>
  </si>
  <si>
    <t>Ecart estimé - tarif</t>
  </si>
  <si>
    <t>Ecart réalisé - tarif</t>
  </si>
  <si>
    <t>Versé au CRCP</t>
  </si>
  <si>
    <t>Autres</t>
  </si>
  <si>
    <t>recettes d'acheminement couvertes à 100%</t>
  </si>
  <si>
    <t>Recettes des pénalités perçues au titre des dépassements de capacité</t>
  </si>
  <si>
    <t>Total recettes  couvertes à 100 %</t>
  </si>
  <si>
    <t>Total recettes d'acheminement couvertes à 80%</t>
  </si>
  <si>
    <t>Total recettes CCCG et TAC</t>
  </si>
  <si>
    <t>CCN</t>
  </si>
  <si>
    <t>4 - A</t>
  </si>
  <si>
    <t>CCN "réseaux"</t>
  </si>
  <si>
    <t>Total CCN "réseaux"</t>
  </si>
  <si>
    <t>4 - B</t>
  </si>
  <si>
    <t>CCN "hors réseaux"</t>
  </si>
  <si>
    <t>Ecart d'inflation CCN "hors réseaux"</t>
  </si>
  <si>
    <t>5 - A</t>
  </si>
  <si>
    <t>Charges d'énergie gaz</t>
  </si>
  <si>
    <t>Besoins en énergie gaz</t>
  </si>
  <si>
    <t>GWh</t>
  </si>
  <si>
    <t>Gaz carburant + gaz torché</t>
  </si>
  <si>
    <t>EBT + pertes diffuses</t>
  </si>
  <si>
    <t xml:space="preserve">Prix moyen du gaz </t>
  </si>
  <si>
    <t>€/MWh</t>
  </si>
  <si>
    <t xml:space="preserve">Charges d'énergie gaz </t>
  </si>
  <si>
    <t>5 - B</t>
  </si>
  <si>
    <t>Charges d'électricité motrice</t>
  </si>
  <si>
    <t>Besoins en électricité motrice</t>
  </si>
  <si>
    <t xml:space="preserve">Consommation électricité </t>
  </si>
  <si>
    <t xml:space="preserve">Prix moyen de l'électricité </t>
  </si>
  <si>
    <t>5 - C</t>
  </si>
  <si>
    <t>Charges et produits de CO2</t>
  </si>
  <si>
    <t xml:space="preserve">Excédent/Déficit de quotas de CO2 </t>
  </si>
  <si>
    <t>kt</t>
  </si>
  <si>
    <t xml:space="preserve">Prix du CO2 </t>
  </si>
  <si>
    <t>€/t</t>
  </si>
  <si>
    <t>Charges - Produits de CO2</t>
  </si>
  <si>
    <t>5 - D</t>
  </si>
  <si>
    <t>Autres charges et produits d'énergie</t>
  </si>
  <si>
    <t>TIC</t>
  </si>
  <si>
    <t>Autres charges</t>
  </si>
  <si>
    <r>
      <t xml:space="preserve">5 - </t>
    </r>
    <r>
      <rPr>
        <b/>
        <sz val="11"/>
        <color rgb="FFFFFFFF"/>
        <rFont val="Arial"/>
        <family val="2"/>
      </rPr>
      <t>Σ</t>
    </r>
  </si>
  <si>
    <t>Total énergie motrice</t>
  </si>
  <si>
    <t>Total charges d'énergie</t>
  </si>
  <si>
    <t>Contrat inter-opérateurs (recette)</t>
  </si>
  <si>
    <t>Total charges contrat inter-opérateurs</t>
  </si>
  <si>
    <t>OPEX</t>
  </si>
  <si>
    <t xml:space="preserve">Ecart d'inflation OPEX </t>
  </si>
  <si>
    <t>Total qualité de service</t>
  </si>
  <si>
    <t>Reversement inter-opérateurs (charge)</t>
  </si>
  <si>
    <t>Total reversement inter-opérateurs</t>
  </si>
  <si>
    <t>Coûts de levée des congestions</t>
  </si>
  <si>
    <t xml:space="preserve">recettes prestations pour tiers </t>
  </si>
  <si>
    <t>L'écart Tarif/réalisé est calculé en fin de période</t>
  </si>
  <si>
    <t>régulation incitative de la R&amp;D</t>
  </si>
  <si>
    <t xml:space="preserve">Produits de raccordement des unités de biométhane </t>
  </si>
  <si>
    <t xml:space="preserve">produits de raccordement des unités de biométhane </t>
  </si>
  <si>
    <t>Coûts échoués</t>
  </si>
  <si>
    <t xml:space="preserve">Charges nettes contrats opérateurs adjacents (contrat GRDF et contrat stockage) </t>
  </si>
  <si>
    <t>Σ</t>
  </si>
  <si>
    <t>Total CRCP</t>
  </si>
  <si>
    <t>CRCP provisoire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</si>
</sst>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%"/>
    <numFmt numFmtId="165" formatCode="0.0"/>
    <numFmt numFmtId="166" formatCode="0.000"/>
    <numFmt numFmtId="167" formatCode="0.0000"/>
    <numFmt numFmtId="168" formatCode="_-* #,##0\ _€_-;\-* #,##0\ _€_-;_-* &quot;-&quot;\ _€_-;_-@_-"/>
    <numFmt numFmtId="169" formatCode="_-* #,##0.0\ _€_-;\-* #,##0.0\ _€_-;_-* &quot;-&quot;??\ _€_-;_-@_-"/>
    <numFmt numFmtId="170" formatCode="0.00000"/>
  </numFmts>
  <fonts count="17" x14ac:knownFonts="1">
    <font>
      <sz val="11"/>
      <color rgb="FF000000"/>
      <name val="Calibri"/>
      <family val="2"/>
      <scheme val="minor"/>
    </font>
    <font>
      <b/>
      <sz val="14"/>
      <color rgb="FF4F81BD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FFFF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FFFF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4F81BD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7F7F7F"/>
      <name val="Calibri"/>
      <family val="2"/>
      <scheme val="minor"/>
    </font>
    <font>
      <b/>
      <sz val="11"/>
      <color rgb="FF7F7F7F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darkGrid">
        <bgColor theme="0" tint="-0.249977111117893"/>
      </patternFill>
    </fill>
    <fill>
      <patternFill patternType="solid">
        <fgColor rgb="FF7F7F7F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8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2" fillId="0" borderId="1" xfId="0" applyFont="1" applyBorder="1"/>
    <xf numFmtId="164" fontId="0" fillId="4" borderId="1" xfId="0" applyNumberFormat="1" applyFill="1" applyBorder="1" applyAlignment="1">
      <alignment horizontal="center" vertical="center"/>
    </xf>
    <xf numFmtId="1" fontId="0" fillId="4" borderId="2" xfId="0" applyNumberFormat="1" applyFill="1" applyBorder="1" applyAlignment="1">
      <alignment horizontal="center" vertical="center"/>
    </xf>
    <xf numFmtId="0" fontId="2" fillId="0" borderId="0" xfId="0" applyFont="1"/>
    <xf numFmtId="0" fontId="3" fillId="0" borderId="0" xfId="0" applyFont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0" fontId="2" fillId="5" borderId="3" xfId="0" applyNumberFormat="1" applyFont="1" applyFill="1" applyBorder="1" applyAlignment="1">
      <alignment horizontal="center"/>
    </xf>
    <xf numFmtId="10" fontId="2" fillId="5" borderId="4" xfId="0" applyNumberFormat="1" applyFont="1" applyFill="1" applyBorder="1" applyAlignment="1">
      <alignment horizontal="center"/>
    </xf>
    <xf numFmtId="1" fontId="0" fillId="0" borderId="1" xfId="0" applyNumberFormat="1" applyBorder="1" applyAlignment="1">
      <alignment horizontal="center" vertical="center"/>
    </xf>
    <xf numFmtId="0" fontId="2" fillId="5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0" borderId="0" xfId="0" applyNumberFormat="1"/>
    <xf numFmtId="0" fontId="0" fillId="0" borderId="8" xfId="0" applyBorder="1" applyAlignment="1">
      <alignment wrapText="1"/>
    </xf>
    <xf numFmtId="0" fontId="0" fillId="0" borderId="8" xfId="0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0" fillId="0" borderId="8" xfId="0" applyBorder="1"/>
    <xf numFmtId="165" fontId="0" fillId="5" borderId="8" xfId="0" applyNumberFormat="1" applyFill="1" applyBorder="1" applyAlignment="1">
      <alignment horizontal="center" vertical="center"/>
    </xf>
    <xf numFmtId="0" fontId="0" fillId="5" borderId="0" xfId="0" applyFill="1"/>
    <xf numFmtId="165" fontId="0" fillId="2" borderId="8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0" borderId="6" xfId="0" applyFont="1" applyBorder="1"/>
    <xf numFmtId="0" fontId="2" fillId="0" borderId="6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8" xfId="0" applyFont="1" applyBorder="1"/>
    <xf numFmtId="0" fontId="2" fillId="0" borderId="10" xfId="0" applyFont="1" applyBorder="1" applyAlignment="1">
      <alignment horizontal="center" vertical="center"/>
    </xf>
    <xf numFmtId="165" fontId="2" fillId="0" borderId="8" xfId="0" applyNumberFormat="1" applyFont="1" applyBorder="1" applyAlignment="1">
      <alignment horizontal="center" vertical="center"/>
    </xf>
    <xf numFmtId="0" fontId="2" fillId="0" borderId="11" xfId="0" applyFont="1" applyBorder="1"/>
    <xf numFmtId="0" fontId="2" fillId="0" borderId="12" xfId="0" applyFont="1" applyBorder="1" applyAlignment="1">
      <alignment horizontal="center" vertical="center"/>
    </xf>
    <xf numFmtId="166" fontId="0" fillId="0" borderId="0" xfId="0" applyNumberFormat="1"/>
    <xf numFmtId="0" fontId="0" fillId="0" borderId="7" xfId="0" applyBorder="1"/>
    <xf numFmtId="165" fontId="2" fillId="0" borderId="0" xfId="0" applyNumberFormat="1" applyFont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/>
    </xf>
    <xf numFmtId="165" fontId="2" fillId="5" borderId="11" xfId="0" applyNumberFormat="1" applyFont="1" applyFill="1" applyBorder="1" applyAlignment="1">
      <alignment horizontal="center" vertical="center"/>
    </xf>
    <xf numFmtId="165" fontId="0" fillId="5" borderId="7" xfId="0" applyNumberFormat="1" applyFill="1" applyBorder="1" applyAlignment="1">
      <alignment horizontal="center" vertical="center"/>
    </xf>
    <xf numFmtId="165" fontId="2" fillId="5" borderId="0" xfId="0" applyNumberFormat="1" applyFon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7" borderId="0" xfId="0" applyFont="1" applyFill="1" applyAlignment="1">
      <alignment horizontal="center"/>
    </xf>
    <xf numFmtId="0" fontId="5" fillId="7" borderId="0" xfId="0" applyFont="1" applyFill="1"/>
    <xf numFmtId="0" fontId="0" fillId="7" borderId="0" xfId="0" applyFill="1"/>
    <xf numFmtId="0" fontId="5" fillId="8" borderId="0" xfId="0" applyFont="1" applyFill="1" applyAlignment="1">
      <alignment horizontal="center"/>
    </xf>
    <xf numFmtId="0" fontId="5" fillId="8" borderId="0" xfId="0" applyFont="1" applyFill="1"/>
    <xf numFmtId="0" fontId="0" fillId="8" borderId="0" xfId="0" applyFill="1"/>
    <xf numFmtId="0" fontId="5" fillId="8" borderId="1" xfId="0" applyFont="1" applyFill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0" fillId="0" borderId="10" xfId="0" applyBorder="1"/>
    <xf numFmtId="0" fontId="2" fillId="0" borderId="11" xfId="0" applyFont="1" applyBorder="1" applyAlignment="1">
      <alignment horizontal="center" vertical="center"/>
    </xf>
    <xf numFmtId="0" fontId="6" fillId="1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11" borderId="11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165" fontId="2" fillId="10" borderId="7" xfId="0" applyNumberFormat="1" applyFont="1" applyFill="1" applyBorder="1" applyAlignment="1">
      <alignment horizontal="center" vertical="center"/>
    </xf>
    <xf numFmtId="165" fontId="2" fillId="5" borderId="7" xfId="0" applyNumberFormat="1" applyFont="1" applyFill="1" applyBorder="1" applyAlignment="1">
      <alignment horizontal="center" vertical="center"/>
    </xf>
    <xf numFmtId="165" fontId="0" fillId="10" borderId="8" xfId="0" applyNumberFormat="1" applyFill="1" applyBorder="1" applyAlignment="1">
      <alignment horizontal="center" vertical="center"/>
    </xf>
    <xf numFmtId="165" fontId="2" fillId="10" borderId="8" xfId="0" applyNumberFormat="1" applyFont="1" applyFill="1" applyBorder="1" applyAlignment="1">
      <alignment horizontal="center" vertical="center"/>
    </xf>
    <xf numFmtId="165" fontId="2" fillId="5" borderId="8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5" fontId="2" fillId="10" borderId="1" xfId="0" applyNumberFormat="1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2" fillId="0" borderId="7" xfId="0" applyFont="1" applyBorder="1"/>
    <xf numFmtId="0" fontId="2" fillId="0" borderId="8" xfId="0" applyFont="1" applyBorder="1" applyAlignment="1">
      <alignment horizontal="center" vertical="center"/>
    </xf>
    <xf numFmtId="0" fontId="5" fillId="12" borderId="0" xfId="0" applyFont="1" applyFill="1" applyAlignment="1">
      <alignment horizontal="center"/>
    </xf>
    <xf numFmtId="0" fontId="5" fillId="12" borderId="0" xfId="0" applyFont="1" applyFill="1"/>
    <xf numFmtId="0" fontId="0" fillId="12" borderId="0" xfId="0" applyFill="1"/>
    <xf numFmtId="0" fontId="2" fillId="0" borderId="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center" vertical="center"/>
    </xf>
    <xf numFmtId="0" fontId="2" fillId="0" borderId="7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166" fontId="2" fillId="0" borderId="16" xfId="0" applyNumberFormat="1" applyFont="1" applyBorder="1" applyAlignment="1">
      <alignment horizontal="center" vertical="center"/>
    </xf>
    <xf numFmtId="165" fontId="2" fillId="0" borderId="16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165" fontId="2" fillId="5" borderId="17" xfId="0" applyNumberFormat="1" applyFont="1" applyFill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165" fontId="2" fillId="0" borderId="19" xfId="0" applyNumberFormat="1" applyFon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10" borderId="10" xfId="0" applyNumberFormat="1" applyFill="1" applyBorder="1" applyAlignment="1">
      <alignment horizontal="center" vertical="center"/>
    </xf>
    <xf numFmtId="165" fontId="2" fillId="0" borderId="20" xfId="0" applyNumberFormat="1" applyFont="1" applyBorder="1" applyAlignment="1">
      <alignment horizontal="center" vertical="center"/>
    </xf>
    <xf numFmtId="166" fontId="2" fillId="5" borderId="1" xfId="0" applyNumberFormat="1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7" fillId="4" borderId="1" xfId="0" applyFont="1" applyFill="1" applyBorder="1"/>
    <xf numFmtId="0" fontId="7" fillId="5" borderId="0" xfId="0" applyFont="1" applyFill="1"/>
    <xf numFmtId="0" fontId="2" fillId="5" borderId="0" xfId="0" applyFont="1" applyFill="1" applyAlignment="1">
      <alignment horizontal="center" vertical="center"/>
    </xf>
    <xf numFmtId="165" fontId="10" fillId="5" borderId="0" xfId="0" applyNumberFormat="1" applyFont="1" applyFill="1" applyAlignment="1">
      <alignment horizontal="center" vertical="center"/>
    </xf>
    <xf numFmtId="167" fontId="2" fillId="5" borderId="0" xfId="0" applyNumberFormat="1" applyFont="1" applyFill="1" applyAlignment="1">
      <alignment horizontal="center" vertical="center"/>
    </xf>
    <xf numFmtId="0" fontId="7" fillId="4" borderId="0" xfId="0" applyFont="1" applyFill="1"/>
    <xf numFmtId="166" fontId="2" fillId="10" borderId="1" xfId="0" applyNumberFormat="1" applyFont="1" applyFill="1" applyBorder="1" applyAlignment="1">
      <alignment horizontal="center" vertical="center"/>
    </xf>
    <xf numFmtId="9" fontId="0" fillId="0" borderId="0" xfId="0" applyNumberFormat="1"/>
    <xf numFmtId="0" fontId="2" fillId="0" borderId="19" xfId="0" applyFont="1" applyBorder="1"/>
    <xf numFmtId="0" fontId="11" fillId="0" borderId="7" xfId="0" applyFont="1" applyBorder="1" applyAlignment="1">
      <alignment horizontal="center" vertical="center"/>
    </xf>
    <xf numFmtId="0" fontId="0" fillId="0" borderId="20" xfId="0" applyBorder="1"/>
    <xf numFmtId="0" fontId="12" fillId="0" borderId="8" xfId="0" applyFont="1" applyBorder="1" applyAlignment="1">
      <alignment horizontal="center" vertical="center"/>
    </xf>
    <xf numFmtId="0" fontId="2" fillId="0" borderId="20" xfId="0" applyFont="1" applyBorder="1"/>
    <xf numFmtId="0" fontId="11" fillId="0" borderId="8" xfId="0" applyFont="1" applyBorder="1" applyAlignment="1">
      <alignment horizontal="center" vertical="center"/>
    </xf>
    <xf numFmtId="0" fontId="2" fillId="0" borderId="13" xfId="0" applyFont="1" applyBorder="1"/>
    <xf numFmtId="0" fontId="11" fillId="0" borderId="1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69" fontId="2" fillId="0" borderId="8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9" fontId="2" fillId="0" borderId="7" xfId="0" applyNumberFormat="1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165" fontId="0" fillId="10" borderId="7" xfId="0" applyNumberFormat="1" applyFill="1" applyBorder="1" applyAlignment="1">
      <alignment horizontal="center" vertical="center"/>
    </xf>
    <xf numFmtId="165" fontId="0" fillId="10" borderId="9" xfId="0" applyNumberFormat="1" applyFill="1" applyBorder="1" applyAlignment="1">
      <alignment horizontal="center" vertical="center"/>
    </xf>
    <xf numFmtId="165" fontId="2" fillId="10" borderId="2" xfId="0" applyNumberFormat="1" applyFont="1" applyFill="1" applyBorder="1" applyAlignment="1">
      <alignment horizontal="center" vertical="center"/>
    </xf>
    <xf numFmtId="0" fontId="13" fillId="0" borderId="0" xfId="0" applyFont="1"/>
    <xf numFmtId="0" fontId="2" fillId="3" borderId="1" xfId="0" applyFont="1" applyFill="1" applyBorder="1" applyAlignment="1">
      <alignment horizontal="left" vertical="center"/>
    </xf>
    <xf numFmtId="0" fontId="2" fillId="4" borderId="0" xfId="0" applyFont="1" applyFill="1" applyAlignment="1">
      <alignment horizontal="center" vertical="center"/>
    </xf>
    <xf numFmtId="165" fontId="2" fillId="4" borderId="0" xfId="0" applyNumberFormat="1" applyFon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165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5" fontId="10" fillId="2" borderId="1" xfId="0" applyNumberFormat="1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6" fillId="5" borderId="8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left" vertical="center"/>
    </xf>
    <xf numFmtId="1" fontId="0" fillId="0" borderId="0" xfId="0" applyNumberFormat="1"/>
    <xf numFmtId="0" fontId="2" fillId="5" borderId="1" xfId="0" applyFont="1" applyFill="1" applyBorder="1" applyAlignment="1">
      <alignment horizontal="left" vertical="center"/>
    </xf>
    <xf numFmtId="0" fontId="5" fillId="7" borderId="0" xfId="0" applyFont="1" applyFill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8" fillId="7" borderId="0" xfId="0" applyFont="1" applyFill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165" fontId="16" fillId="0" borderId="1" xfId="0" applyNumberFormat="1" applyFont="1" applyBorder="1" applyAlignment="1">
      <alignment horizontal="center" vertical="center"/>
    </xf>
    <xf numFmtId="0" fontId="0" fillId="0" borderId="8" xfId="0" applyFill="1" applyBorder="1"/>
    <xf numFmtId="0" fontId="0" fillId="0" borderId="0" xfId="0" applyFill="1"/>
    <xf numFmtId="165" fontId="0" fillId="0" borderId="7" xfId="0" applyNumberFormat="1" applyFill="1" applyBorder="1" applyAlignment="1">
      <alignment horizontal="center" vertical="center"/>
    </xf>
    <xf numFmtId="165" fontId="0" fillId="0" borderId="8" xfId="0" applyNumberFormat="1" applyFill="1" applyBorder="1" applyAlignment="1">
      <alignment horizontal="center" vertical="center"/>
    </xf>
    <xf numFmtId="165" fontId="4" fillId="0" borderId="8" xfId="0" applyNumberFormat="1" applyFont="1" applyFill="1" applyBorder="1" applyAlignment="1">
      <alignment horizontal="center" vertical="center"/>
    </xf>
    <xf numFmtId="165" fontId="14" fillId="5" borderId="1" xfId="0" applyNumberFormat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5" borderId="14" xfId="0" applyNumberFormat="1" applyFont="1" applyFill="1" applyBorder="1" applyAlignment="1">
      <alignment horizontal="center" vertical="center"/>
    </xf>
    <xf numFmtId="165" fontId="2" fillId="5" borderId="2" xfId="0" applyNumberFormat="1" applyFont="1" applyFill="1" applyBorder="1" applyAlignment="1">
      <alignment horizontal="center" vertical="center"/>
    </xf>
    <xf numFmtId="166" fontId="2" fillId="5" borderId="2" xfId="0" applyNumberFormat="1" applyFont="1" applyFill="1" applyBorder="1" applyAlignment="1">
      <alignment horizontal="center" vertical="center"/>
    </xf>
    <xf numFmtId="2" fontId="7" fillId="0" borderId="25" xfId="0" applyNumberFormat="1" applyFont="1" applyBorder="1" applyAlignment="1">
      <alignment horizontal="center" vertical="center"/>
    </xf>
    <xf numFmtId="168" fontId="0" fillId="0" borderId="24" xfId="0" applyNumberFormat="1" applyBorder="1"/>
    <xf numFmtId="165" fontId="2" fillId="5" borderId="19" xfId="0" applyNumberFormat="1" applyFont="1" applyFill="1" applyBorder="1" applyAlignment="1">
      <alignment horizontal="center" vertical="center"/>
    </xf>
    <xf numFmtId="165" fontId="0" fillId="5" borderId="20" xfId="0" applyNumberFormat="1" applyFill="1" applyBorder="1" applyAlignment="1">
      <alignment horizontal="center" vertical="center"/>
    </xf>
    <xf numFmtId="165" fontId="2" fillId="5" borderId="20" xfId="0" applyNumberFormat="1" applyFont="1" applyFill="1" applyBorder="1" applyAlignment="1">
      <alignment horizontal="center" vertical="center"/>
    </xf>
    <xf numFmtId="165" fontId="9" fillId="5" borderId="1" xfId="0" applyNumberFormat="1" applyFont="1" applyFill="1" applyBorder="1" applyAlignment="1">
      <alignment horizontal="center" vertical="center"/>
    </xf>
    <xf numFmtId="2" fontId="9" fillId="5" borderId="1" xfId="0" applyNumberFormat="1" applyFont="1" applyFill="1" applyBorder="1" applyAlignment="1">
      <alignment horizontal="center" vertical="center"/>
    </xf>
    <xf numFmtId="0" fontId="2" fillId="5" borderId="7" xfId="0" applyFont="1" applyFill="1" applyBorder="1" applyAlignment="1">
      <alignment horizontal="center" vertical="center"/>
    </xf>
    <xf numFmtId="166" fontId="0" fillId="5" borderId="20" xfId="0" applyNumberFormat="1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166" fontId="2" fillId="5" borderId="19" xfId="0" applyNumberFormat="1" applyFont="1" applyFill="1" applyBorder="1" applyAlignment="1">
      <alignment horizontal="center" vertical="center"/>
    </xf>
    <xf numFmtId="166" fontId="2" fillId="5" borderId="20" xfId="0" applyNumberFormat="1" applyFont="1" applyFill="1" applyBorder="1" applyAlignment="1">
      <alignment horizontal="center" vertical="center"/>
    </xf>
    <xf numFmtId="165" fontId="0" fillId="5" borderId="19" xfId="0" applyNumberFormat="1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0" fillId="5" borderId="22" xfId="0" applyFill="1" applyBorder="1" applyAlignment="1">
      <alignment horizontal="center" vertical="center"/>
    </xf>
    <xf numFmtId="165" fontId="2" fillId="5" borderId="23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165" fontId="7" fillId="5" borderId="1" xfId="0" applyNumberFormat="1" applyFont="1" applyFill="1" applyBorder="1" applyAlignment="1">
      <alignment horizontal="center" vertical="center"/>
    </xf>
    <xf numFmtId="170" fontId="2" fillId="5" borderId="1" xfId="0" applyNumberFormat="1" applyFont="1" applyFill="1" applyBorder="1" applyAlignment="1">
      <alignment horizontal="center" vertical="center"/>
    </xf>
    <xf numFmtId="166" fontId="9" fillId="5" borderId="1" xfId="0" applyNumberFormat="1" applyFont="1" applyFill="1" applyBorder="1" applyAlignment="1">
      <alignment horizontal="center" vertical="center"/>
    </xf>
    <xf numFmtId="165" fontId="10" fillId="5" borderId="1" xfId="0" applyNumberFormat="1" applyFont="1" applyFill="1" applyBorder="1" applyAlignment="1">
      <alignment horizontal="center" vertical="center"/>
    </xf>
    <xf numFmtId="166" fontId="14" fillId="5" borderId="1" xfId="0" applyNumberFormat="1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0" fillId="5" borderId="0" xfId="0" applyFill="1" applyBorder="1"/>
    <xf numFmtId="0" fontId="2" fillId="13" borderId="1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/5-DIAG/03%20-%20TRANSPORT/01.%20ATRT/09.%20ATRT%207%202020-2023/2021%20-%20MAJ%201er%20avril%202021/2%20-%20fichiers%20tarifaires/Fichiers%20MAJ%20CRE/Fichier%20tarifaire%20ATRT7-%20TEREGA-%20V20201209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ouscriptions 2015"/>
      <sheetName val="Souscriptions 2016"/>
      <sheetName val="Souscriptions 2017"/>
      <sheetName val="Souscriptions 2018"/>
      <sheetName val="Souscriptions 2019"/>
      <sheetName val="Souscriptions 2020"/>
      <sheetName val="Souscriptions 2021"/>
      <sheetName val="Calcul ajust souscriptions 2021"/>
      <sheetName val="Souscriptions 2022"/>
      <sheetName val="Souscriptions 2023"/>
      <sheetName val="Feuil1"/>
      <sheetName val="T2015"/>
      <sheetName val="T2016"/>
      <sheetName val="T2017"/>
      <sheetName val="T2018 a"/>
      <sheetName val="T2018 b"/>
      <sheetName val="T2019"/>
      <sheetName val="T2020"/>
      <sheetName val="T2021"/>
      <sheetName val="T2022"/>
      <sheetName val="T2023"/>
      <sheetName val="Revenu autorisé"/>
      <sheetName val="BAR et CCN"/>
      <sheetName val="OPEX"/>
      <sheetName val="ELEMENTS DE MAJ"/>
      <sheetName val="CRCP"/>
      <sheetName val="correction CRCP"/>
      <sheetName val="Synthèse Energie"/>
      <sheetName val="Volumes"/>
      <sheetName val="Volumes (Teréga)"/>
      <sheetName val="EBT+pertes diffuses"/>
      <sheetName val="Prix_gaz"/>
      <sheetName val="Prix_élec"/>
      <sheetName val="Ajustement prix électricité"/>
      <sheetName val="CO2"/>
      <sheetName val="GRAPH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6">
          <cell r="C6">
            <v>6.0000000000000001E-3</v>
          </cell>
        </row>
      </sheetData>
      <sheetData sheetId="20"/>
      <sheetData sheetId="21"/>
      <sheetData sheetId="22">
        <row r="15">
          <cell r="Q15">
            <v>-3.5675715344387401E-3</v>
          </cell>
        </row>
        <row r="16">
          <cell r="Q16">
            <v>-1.3391565796848772E-2</v>
          </cell>
        </row>
      </sheetData>
      <sheetData sheetId="23"/>
      <sheetData sheetId="24"/>
      <sheetData sheetId="25">
        <row r="35">
          <cell r="E35">
            <v>0.02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A4E9F1-60A9-49FA-B8FF-879556FDB2CC}">
  <sheetPr codeName="Feuil17">
    <tabColor theme="5" tint="0.39997558519241921"/>
  </sheetPr>
  <dimension ref="A1:AN278"/>
  <sheetViews>
    <sheetView showGridLines="0" tabSelected="1" topLeftCell="B217" zoomScale="60" zoomScaleNormal="60" workbookViewId="0">
      <pane xSplit="4" topLeftCell="F1" activePane="topRight" state="frozen"/>
      <selection activeCell="E1" sqref="E1"/>
      <selection pane="topRight" activeCell="E257" sqref="E257"/>
    </sheetView>
  </sheetViews>
  <sheetFormatPr baseColWidth="10" defaultColWidth="11.42578125" defaultRowHeight="15" outlineLevelRow="1" outlineLevelCol="1" x14ac:dyDescent="0.25"/>
  <cols>
    <col min="1" max="1" width="1.42578125" hidden="1" customWidth="1"/>
    <col min="2" max="3" width="11.42578125" customWidth="1"/>
    <col min="4" max="4" width="2.85546875" customWidth="1"/>
    <col min="5" max="5" width="80.140625" customWidth="1"/>
    <col min="6" max="7" width="11.42578125" customWidth="1"/>
    <col min="8" max="12" width="11.42578125" hidden="1" customWidth="1" outlineLevel="1"/>
    <col min="13" max="13" width="15.85546875" customWidth="1" outlineLevel="1"/>
    <col min="14" max="14" width="18.7109375" customWidth="1" outlineLevel="1"/>
    <col min="15" max="17" width="11.42578125" customWidth="1" outlineLevel="1"/>
    <col min="18" max="18" width="11.42578125" customWidth="1"/>
    <col min="19" max="23" width="11.42578125" customWidth="1" outlineLevel="1"/>
    <col min="24" max="24" width="11.42578125" customWidth="1"/>
    <col min="25" max="31" width="11.42578125" customWidth="1" outlineLevel="1"/>
    <col min="33" max="39" width="11.42578125" hidden="1" customWidth="1" outlineLevel="1"/>
    <col min="40" max="40" width="11.42578125" collapsed="1"/>
  </cols>
  <sheetData>
    <row r="1" spans="2:7" x14ac:dyDescent="0.25">
      <c r="B1" s="146"/>
      <c r="C1" s="146"/>
      <c r="D1" s="146"/>
      <c r="E1" s="146"/>
    </row>
    <row r="2" spans="2:7" x14ac:dyDescent="0.25">
      <c r="B2" s="146"/>
      <c r="C2" s="146"/>
      <c r="D2" s="146"/>
      <c r="E2" s="146"/>
    </row>
    <row r="3" spans="2:7" x14ac:dyDescent="0.25">
      <c r="B3" s="146"/>
      <c r="C3" s="146"/>
      <c r="D3" s="146"/>
      <c r="E3" s="146"/>
    </row>
    <row r="4" spans="2:7" x14ac:dyDescent="0.25">
      <c r="B4" s="146"/>
      <c r="C4" s="146"/>
      <c r="D4" s="146"/>
      <c r="E4" s="146"/>
    </row>
    <row r="5" spans="2:7" x14ac:dyDescent="0.25">
      <c r="B5" s="146"/>
      <c r="C5" s="146"/>
      <c r="D5" s="146"/>
      <c r="E5" s="146"/>
    </row>
    <row r="6" spans="2:7" x14ac:dyDescent="0.25">
      <c r="B6" s="146"/>
      <c r="C6" s="146"/>
      <c r="D6" s="146"/>
      <c r="E6" s="146"/>
    </row>
    <row r="7" spans="2:7" ht="18.75" x14ac:dyDescent="0.3">
      <c r="B7" s="1" t="s">
        <v>0</v>
      </c>
    </row>
    <row r="9" spans="2:7" x14ac:dyDescent="0.25">
      <c r="F9" s="2" t="s">
        <v>1</v>
      </c>
    </row>
    <row r="10" spans="2:7" x14ac:dyDescent="0.25">
      <c r="E10" s="3" t="s">
        <v>2</v>
      </c>
      <c r="F10" s="4">
        <v>0.04</v>
      </c>
    </row>
    <row r="11" spans="2:7" x14ac:dyDescent="0.25">
      <c r="E11" s="3" t="s">
        <v>3</v>
      </c>
      <c r="F11" s="4">
        <v>0.04</v>
      </c>
    </row>
    <row r="12" spans="2:7" x14ac:dyDescent="0.25">
      <c r="E12" s="3" t="s">
        <v>4</v>
      </c>
      <c r="F12" s="5">
        <v>4</v>
      </c>
    </row>
    <row r="13" spans="2:7" x14ac:dyDescent="0.25">
      <c r="E13" s="6"/>
      <c r="F13" s="2" t="s">
        <v>5</v>
      </c>
      <c r="G13" s="7" t="s">
        <v>6</v>
      </c>
    </row>
    <row r="14" spans="2:7" x14ac:dyDescent="0.25">
      <c r="E14" s="6"/>
      <c r="F14" s="8">
        <v>2.7E-2</v>
      </c>
      <c r="G14" s="9">
        <v>1.7000000000000001E-2</v>
      </c>
    </row>
    <row r="15" spans="2:7" x14ac:dyDescent="0.25">
      <c r="E15" s="6"/>
      <c r="F15" s="8">
        <v>2.7E-2</v>
      </c>
      <c r="G15" s="10">
        <v>1.7000000000000001E-2</v>
      </c>
    </row>
    <row r="16" spans="2:7" x14ac:dyDescent="0.25">
      <c r="E16" s="6"/>
      <c r="F16" s="11">
        <v>4</v>
      </c>
      <c r="G16" s="12">
        <v>4</v>
      </c>
    </row>
    <row r="17" spans="5:23" x14ac:dyDescent="0.25">
      <c r="F17" s="2"/>
    </row>
    <row r="18" spans="5:23" x14ac:dyDescent="0.25">
      <c r="E18" s="13" t="s">
        <v>7</v>
      </c>
      <c r="F18" s="14">
        <v>1</v>
      </c>
    </row>
    <row r="19" spans="5:23" x14ac:dyDescent="0.25">
      <c r="F19" s="2"/>
    </row>
    <row r="20" spans="5:23" x14ac:dyDescent="0.25">
      <c r="E20" s="6" t="s">
        <v>8</v>
      </c>
      <c r="F20" s="15"/>
      <c r="Q20" s="181">
        <v>2019</v>
      </c>
      <c r="W20" s="181">
        <v>2020</v>
      </c>
    </row>
    <row r="21" spans="5:23" ht="30" customHeight="1" x14ac:dyDescent="0.25">
      <c r="E21" s="16" t="s">
        <v>9</v>
      </c>
      <c r="F21" s="17" t="s">
        <v>10</v>
      </c>
      <c r="Q21" s="147">
        <f>Q83</f>
        <v>0.6447930000008455</v>
      </c>
      <c r="R21" s="19"/>
      <c r="S21" s="19"/>
      <c r="T21" s="19"/>
      <c r="U21" s="19"/>
      <c r="V21" s="19"/>
      <c r="W21" s="44">
        <f>W85</f>
        <v>3.0233823596623779</v>
      </c>
    </row>
    <row r="22" spans="5:23" x14ac:dyDescent="0.25">
      <c r="E22" s="20" t="s">
        <v>11</v>
      </c>
      <c r="F22" s="21" t="s">
        <v>10</v>
      </c>
      <c r="Q22" s="148">
        <f>Q92</f>
        <v>-6.2527983465537549</v>
      </c>
      <c r="R22" s="19"/>
      <c r="S22" s="19"/>
      <c r="T22" s="19"/>
      <c r="U22" s="19"/>
      <c r="V22" s="19"/>
      <c r="W22" s="24">
        <f>W92</f>
        <v>9.1105809195982257</v>
      </c>
    </row>
    <row r="23" spans="5:23" x14ac:dyDescent="0.25">
      <c r="E23" s="23" t="s">
        <v>12</v>
      </c>
      <c r="F23" s="21" t="s">
        <v>10</v>
      </c>
      <c r="Q23" s="148">
        <f>Q99</f>
        <v>0</v>
      </c>
      <c r="R23" s="19"/>
      <c r="S23" s="19"/>
      <c r="T23" s="19"/>
      <c r="U23" s="19"/>
      <c r="V23" s="19"/>
      <c r="W23" s="24">
        <f>W99</f>
        <v>0</v>
      </c>
    </row>
    <row r="24" spans="5:23" x14ac:dyDescent="0.25">
      <c r="E24" s="23" t="s">
        <v>13</v>
      </c>
      <c r="F24" s="21" t="s">
        <v>10</v>
      </c>
      <c r="Q24" s="148">
        <f>Q108</f>
        <v>2.0088876564849443</v>
      </c>
      <c r="R24" s="19"/>
      <c r="S24" s="19"/>
      <c r="T24" s="19"/>
      <c r="U24" s="19"/>
      <c r="V24" s="19"/>
      <c r="W24" s="24">
        <f>W108</f>
        <v>-2.6787921690219605</v>
      </c>
    </row>
    <row r="25" spans="5:23" x14ac:dyDescent="0.25">
      <c r="E25" s="23" t="s">
        <v>14</v>
      </c>
      <c r="F25" s="21" t="s">
        <v>10</v>
      </c>
      <c r="Q25" s="148">
        <f>+Q114</f>
        <v>0.12246174112978991</v>
      </c>
      <c r="R25" s="19"/>
      <c r="S25" s="19"/>
      <c r="T25" s="19"/>
      <c r="U25" s="19"/>
      <c r="V25" s="19"/>
      <c r="W25" s="24">
        <f>+W114</f>
        <v>-0.15381775529512254</v>
      </c>
    </row>
    <row r="26" spans="5:23" x14ac:dyDescent="0.25">
      <c r="E26" s="23" t="s">
        <v>15</v>
      </c>
      <c r="F26" s="21" t="s">
        <v>10</v>
      </c>
      <c r="Q26" s="148">
        <f>Q161</f>
        <v>0.85528597669575679</v>
      </c>
      <c r="R26" s="19"/>
      <c r="S26" s="19"/>
      <c r="T26" s="19"/>
      <c r="U26" s="19"/>
      <c r="V26" s="19"/>
      <c r="W26" s="24">
        <f>W161</f>
        <v>-1.1655364960919143</v>
      </c>
    </row>
    <row r="27" spans="5:23" x14ac:dyDescent="0.25">
      <c r="E27" s="23" t="s">
        <v>16</v>
      </c>
      <c r="F27" s="21" t="s">
        <v>10</v>
      </c>
      <c r="Q27" s="148">
        <f>Q168</f>
        <v>6.9519350000000202E-2</v>
      </c>
      <c r="R27" s="19"/>
      <c r="S27" s="19"/>
      <c r="T27" s="19"/>
      <c r="U27" s="19"/>
      <c r="V27" s="19"/>
      <c r="W27" s="24">
        <f>W168</f>
        <v>0.19594669996680381</v>
      </c>
    </row>
    <row r="28" spans="5:23" x14ac:dyDescent="0.25">
      <c r="E28" s="23" t="s">
        <v>17</v>
      </c>
      <c r="F28" s="21" t="s">
        <v>10</v>
      </c>
      <c r="Q28" s="148">
        <f>Q175</f>
        <v>6.1541070110564533E-3</v>
      </c>
      <c r="R28" s="19"/>
      <c r="S28" s="19"/>
      <c r="T28" s="19"/>
      <c r="U28" s="19"/>
      <c r="V28" s="19"/>
      <c r="W28" s="24">
        <f>W175</f>
        <v>-1.0553360889800558</v>
      </c>
    </row>
    <row r="29" spans="5:23" x14ac:dyDescent="0.25">
      <c r="E29" s="23" t="s">
        <v>18</v>
      </c>
      <c r="F29" s="21" t="s">
        <v>10</v>
      </c>
      <c r="Q29" s="148">
        <f>Q182</f>
        <v>0.443</v>
      </c>
      <c r="R29" s="19"/>
      <c r="S29" s="19"/>
      <c r="T29" s="19"/>
      <c r="U29" s="19"/>
      <c r="V29" s="19"/>
      <c r="W29" s="24">
        <f>W182</f>
        <v>0.52</v>
      </c>
    </row>
    <row r="30" spans="5:23" x14ac:dyDescent="0.25">
      <c r="E30" s="23" t="s">
        <v>19</v>
      </c>
      <c r="F30" s="21" t="s">
        <v>10</v>
      </c>
      <c r="Q30" s="148">
        <f>+Q189</f>
        <v>1.0224934508371923</v>
      </c>
      <c r="R30" s="19"/>
      <c r="S30" s="19"/>
      <c r="T30" s="19"/>
      <c r="U30" s="19"/>
      <c r="V30" s="19"/>
      <c r="W30" s="24">
        <f>+W189</f>
        <v>-1.7665201294338431</v>
      </c>
    </row>
    <row r="31" spans="5:23" x14ac:dyDescent="0.25">
      <c r="E31" s="23" t="s">
        <v>20</v>
      </c>
      <c r="F31" s="21" t="s">
        <v>10</v>
      </c>
      <c r="Q31" s="148">
        <f>Q195</f>
        <v>0.62558000000000002</v>
      </c>
      <c r="R31" s="19"/>
      <c r="S31" s="19"/>
      <c r="T31" s="19"/>
      <c r="U31" s="19"/>
      <c r="V31" s="19"/>
      <c r="W31" s="24">
        <f>W195</f>
        <v>-0.49757299999999999</v>
      </c>
    </row>
    <row r="32" spans="5:23" x14ac:dyDescent="0.25">
      <c r="E32" s="23" t="s">
        <v>21</v>
      </c>
      <c r="F32" s="21" t="s">
        <v>10</v>
      </c>
      <c r="Q32" s="24"/>
      <c r="R32" s="19"/>
      <c r="S32" s="19"/>
      <c r="T32" s="19"/>
      <c r="U32" s="19"/>
      <c r="V32" s="19"/>
      <c r="W32" s="24"/>
    </row>
    <row r="33" spans="5:30" x14ac:dyDescent="0.25">
      <c r="E33" s="23" t="s">
        <v>22</v>
      </c>
      <c r="F33" s="21" t="s">
        <v>10</v>
      </c>
      <c r="Q33" s="149">
        <f>Q208</f>
        <v>-0.37889999999999979</v>
      </c>
      <c r="R33" s="19"/>
      <c r="S33" s="19"/>
      <c r="T33" s="19"/>
      <c r="U33" s="19"/>
      <c r="V33" s="19"/>
      <c r="W33" s="26"/>
      <c r="X33" s="25"/>
      <c r="Y33" s="25"/>
      <c r="Z33" s="25"/>
      <c r="AA33" s="25"/>
      <c r="AB33" s="25"/>
      <c r="AC33" s="25"/>
      <c r="AD33" s="25"/>
    </row>
    <row r="34" spans="5:30" x14ac:dyDescent="0.25">
      <c r="E34" s="23" t="s">
        <v>23</v>
      </c>
      <c r="F34" s="21" t="s">
        <v>10</v>
      </c>
      <c r="Q34" s="148">
        <f>Q201</f>
        <v>-0.93287065999999996</v>
      </c>
      <c r="R34" s="19"/>
      <c r="S34" s="19"/>
      <c r="T34" s="19"/>
      <c r="U34" s="19"/>
      <c r="V34" s="19"/>
      <c r="W34" s="22">
        <f>W201</f>
        <v>-0.38355299999999998</v>
      </c>
      <c r="X34" s="25"/>
      <c r="Y34" s="25"/>
      <c r="Z34" s="25"/>
      <c r="AA34" s="25"/>
      <c r="AB34" s="25"/>
      <c r="AC34" s="25"/>
      <c r="AD34" s="25"/>
    </row>
    <row r="35" spans="5:30" x14ac:dyDescent="0.25">
      <c r="E35" s="145" t="s">
        <v>24</v>
      </c>
      <c r="F35" s="21" t="s">
        <v>10</v>
      </c>
      <c r="Q35" s="26"/>
      <c r="R35" s="19"/>
      <c r="S35" s="19"/>
      <c r="T35" s="19"/>
      <c r="U35" s="19"/>
      <c r="V35" s="19"/>
      <c r="W35" s="22">
        <f>W214</f>
        <v>0.40229999999999999</v>
      </c>
      <c r="X35" s="25"/>
      <c r="Y35" s="25"/>
      <c r="Z35" s="25"/>
      <c r="AA35" s="25"/>
      <c r="AB35" s="25"/>
      <c r="AC35" s="25"/>
      <c r="AD35" s="25"/>
    </row>
    <row r="36" spans="5:30" x14ac:dyDescent="0.25">
      <c r="E36" s="23" t="s">
        <v>25</v>
      </c>
      <c r="F36" s="21" t="s">
        <v>10</v>
      </c>
      <c r="Q36" s="26"/>
      <c r="R36" s="19"/>
      <c r="S36" s="19"/>
      <c r="T36" s="19"/>
      <c r="U36" s="19"/>
      <c r="V36" s="19"/>
      <c r="W36" s="22">
        <f>W220</f>
        <v>0</v>
      </c>
      <c r="X36" s="25"/>
      <c r="Y36" s="25"/>
      <c r="Z36" s="25"/>
      <c r="AA36" s="25"/>
      <c r="AB36" s="25"/>
      <c r="AC36" s="25"/>
      <c r="AD36" s="25"/>
    </row>
    <row r="37" spans="5:30" x14ac:dyDescent="0.25">
      <c r="E37" s="23" t="s">
        <v>26</v>
      </c>
      <c r="F37" s="21" t="s">
        <v>10</v>
      </c>
      <c r="Q37" s="26"/>
      <c r="R37" s="19"/>
      <c r="S37" s="19"/>
      <c r="T37" s="19"/>
      <c r="U37" s="19"/>
      <c r="V37" s="19"/>
      <c r="W37" s="22">
        <f>W226</f>
        <v>0</v>
      </c>
      <c r="X37" s="25"/>
      <c r="Y37" s="25"/>
      <c r="Z37" s="25"/>
      <c r="AA37" s="25"/>
      <c r="AB37" s="25"/>
      <c r="AC37" s="25"/>
      <c r="AD37" s="25"/>
    </row>
    <row r="38" spans="5:30" x14ac:dyDescent="0.25">
      <c r="E38" s="23" t="s">
        <v>27</v>
      </c>
      <c r="F38" s="21" t="s">
        <v>10</v>
      </c>
      <c r="Q38" s="26"/>
      <c r="R38" s="19"/>
      <c r="S38" s="19"/>
      <c r="T38" s="19"/>
      <c r="U38" s="19"/>
      <c r="V38" s="19"/>
      <c r="W38" s="26"/>
      <c r="X38" s="25"/>
      <c r="Y38" s="25"/>
      <c r="Z38" s="25"/>
      <c r="AA38" s="25"/>
      <c r="AB38" s="25"/>
      <c r="AC38" s="25"/>
      <c r="AD38" s="25"/>
    </row>
    <row r="39" spans="5:30" x14ac:dyDescent="0.25">
      <c r="E39" s="23" t="s">
        <v>28</v>
      </c>
      <c r="F39" s="21" t="s">
        <v>10</v>
      </c>
      <c r="Q39" s="26"/>
      <c r="R39" s="19"/>
      <c r="S39" s="19"/>
      <c r="T39" s="19"/>
      <c r="U39" s="19"/>
      <c r="V39" s="19"/>
      <c r="W39" s="22">
        <f>W239</f>
        <v>0</v>
      </c>
    </row>
    <row r="40" spans="5:30" x14ac:dyDescent="0.25">
      <c r="E40" s="23" t="s">
        <v>29</v>
      </c>
      <c r="F40" s="21" t="s">
        <v>10</v>
      </c>
      <c r="Q40" s="26"/>
      <c r="R40" s="19"/>
      <c r="S40" s="19"/>
      <c r="T40" s="19"/>
      <c r="U40" s="19"/>
      <c r="V40" s="19"/>
      <c r="W40" s="22">
        <f>W245</f>
        <v>0</v>
      </c>
    </row>
    <row r="41" spans="5:30" x14ac:dyDescent="0.25">
      <c r="E41" s="23" t="s">
        <v>30</v>
      </c>
      <c r="F41" s="21" t="s">
        <v>10</v>
      </c>
      <c r="Q41" s="148">
        <f>Q251</f>
        <v>3.3</v>
      </c>
      <c r="R41" s="19"/>
      <c r="S41" s="19"/>
      <c r="T41" s="19"/>
      <c r="U41" s="19"/>
      <c r="V41" s="19"/>
      <c r="W41" s="22">
        <f>W251</f>
        <v>0</v>
      </c>
    </row>
    <row r="42" spans="5:30" x14ac:dyDescent="0.25">
      <c r="E42" s="23" t="s">
        <v>31</v>
      </c>
      <c r="F42" s="21" t="s">
        <v>10</v>
      </c>
      <c r="Q42" s="26"/>
      <c r="R42" s="19"/>
      <c r="S42" s="19"/>
      <c r="T42" s="19"/>
      <c r="U42" s="19"/>
      <c r="V42" s="19"/>
      <c r="W42" s="22">
        <f>W257</f>
        <v>0</v>
      </c>
    </row>
    <row r="43" spans="5:30" x14ac:dyDescent="0.25">
      <c r="E43" s="23" t="s">
        <v>32</v>
      </c>
      <c r="F43" s="21" t="s">
        <v>10</v>
      </c>
      <c r="Q43" s="26"/>
      <c r="R43" s="19"/>
      <c r="S43" s="19"/>
      <c r="T43" s="19"/>
      <c r="U43" s="19"/>
      <c r="V43" s="19"/>
      <c r="W43" s="22">
        <f>W263</f>
        <v>0</v>
      </c>
    </row>
    <row r="44" spans="5:30" x14ac:dyDescent="0.25">
      <c r="E44" s="23" t="s">
        <v>33</v>
      </c>
      <c r="F44" s="21"/>
      <c r="Q44" s="26"/>
      <c r="R44" s="19"/>
      <c r="S44" s="19"/>
      <c r="T44" s="19"/>
      <c r="U44" s="19"/>
      <c r="V44" s="19"/>
      <c r="W44" s="22">
        <f>W269</f>
        <v>-1.5676313999999998</v>
      </c>
    </row>
    <row r="45" spans="5:30" x14ac:dyDescent="0.25">
      <c r="E45" s="3" t="s">
        <v>34</v>
      </c>
      <c r="F45" s="27" t="s">
        <v>10</v>
      </c>
      <c r="Q45" s="151">
        <f>SUM(Q21:Q44)</f>
        <v>1.5336062756058304</v>
      </c>
      <c r="R45" s="19"/>
      <c r="S45" s="19"/>
      <c r="T45" s="19"/>
      <c r="U45" s="19"/>
      <c r="V45" s="19"/>
      <c r="W45" s="28">
        <f>SUM(W21:W44)</f>
        <v>3.9834499404045118</v>
      </c>
    </row>
    <row r="47" spans="5:30" x14ac:dyDescent="0.25">
      <c r="E47" s="29" t="s">
        <v>35</v>
      </c>
      <c r="F47" s="30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79"/>
      <c r="R47" s="25"/>
      <c r="S47" s="25"/>
      <c r="T47" s="25"/>
      <c r="U47" s="25"/>
      <c r="V47" s="25"/>
      <c r="W47" s="178"/>
      <c r="X47" s="181">
        <v>2021</v>
      </c>
    </row>
    <row r="48" spans="5:30" outlineLevel="1" x14ac:dyDescent="0.25">
      <c r="E48" s="23" t="s">
        <v>37</v>
      </c>
      <c r="F48" s="32" t="s">
        <v>10</v>
      </c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45"/>
      <c r="R48" s="25"/>
      <c r="S48" s="25"/>
      <c r="T48" s="25"/>
      <c r="U48" s="25"/>
      <c r="V48" s="25"/>
      <c r="W48" s="25"/>
      <c r="X48" s="42">
        <f>(Q278-Q277)*(1+$G$14)</f>
        <v>-3.3545932330169053</v>
      </c>
      <c r="Y48" s="40"/>
    </row>
    <row r="49" spans="5:32" outlineLevel="1" x14ac:dyDescent="0.25">
      <c r="E49" s="23" t="s">
        <v>38</v>
      </c>
      <c r="F49" s="32" t="s">
        <v>10</v>
      </c>
      <c r="Q49" s="40"/>
      <c r="X49" s="42">
        <f>IF(W278="",-W277,-W278)</f>
        <v>-3.9834499404045118</v>
      </c>
      <c r="Y49" s="40"/>
    </row>
    <row r="50" spans="5:32" x14ac:dyDescent="0.25">
      <c r="E50" s="33" t="s">
        <v>39</v>
      </c>
      <c r="F50" s="34" t="s">
        <v>10</v>
      </c>
      <c r="Q50" s="40"/>
      <c r="X50" s="43">
        <f>SUM(X48:X49)</f>
        <v>-7.3380431734214167</v>
      </c>
      <c r="Y50" s="40"/>
    </row>
    <row r="51" spans="5:32" x14ac:dyDescent="0.25">
      <c r="E51" s="36" t="s">
        <v>40</v>
      </c>
      <c r="F51" s="37" t="s">
        <v>10</v>
      </c>
      <c r="Q51" s="40"/>
      <c r="X51" s="150">
        <v>3.2005507213204845</v>
      </c>
      <c r="Y51" s="40"/>
    </row>
    <row r="52" spans="5:32" outlineLevel="1" x14ac:dyDescent="0.25">
      <c r="E52" s="39" t="s">
        <v>36</v>
      </c>
      <c r="F52" s="31" t="s">
        <v>10</v>
      </c>
      <c r="Q52" s="40"/>
      <c r="X52" s="25"/>
      <c r="Y52" s="40"/>
    </row>
    <row r="53" spans="5:32" outlineLevel="1" x14ac:dyDescent="0.25">
      <c r="E53" s="23" t="s">
        <v>41</v>
      </c>
      <c r="F53" s="32" t="s">
        <v>10</v>
      </c>
      <c r="Q53" s="40"/>
      <c r="X53" s="25"/>
      <c r="Y53" s="25"/>
    </row>
    <row r="54" spans="5:32" outlineLevel="1" x14ac:dyDescent="0.25">
      <c r="E54" s="23" t="s">
        <v>42</v>
      </c>
      <c r="F54" s="32" t="s">
        <v>10</v>
      </c>
      <c r="Q54" s="40"/>
      <c r="X54" s="25"/>
      <c r="Y54" s="25"/>
    </row>
    <row r="55" spans="5:32" x14ac:dyDescent="0.25">
      <c r="E55" s="33" t="s">
        <v>43</v>
      </c>
      <c r="F55" s="34" t="s">
        <v>10</v>
      </c>
      <c r="Q55" s="40"/>
      <c r="AB55" s="25"/>
      <c r="AE55" s="25"/>
      <c r="AF55" s="25"/>
    </row>
    <row r="56" spans="5:32" x14ac:dyDescent="0.25">
      <c r="E56" s="36" t="s">
        <v>44</v>
      </c>
      <c r="F56" s="37" t="s">
        <v>10</v>
      </c>
      <c r="Q56" s="40"/>
      <c r="AB56" s="45"/>
      <c r="AE56" s="25"/>
      <c r="AF56" s="25"/>
    </row>
    <row r="57" spans="5:32" outlineLevel="1" x14ac:dyDescent="0.25">
      <c r="E57" s="39" t="s">
        <v>36</v>
      </c>
      <c r="F57" s="31" t="s">
        <v>10</v>
      </c>
      <c r="Q57" s="40"/>
      <c r="AB57" s="46"/>
      <c r="AE57" s="25"/>
      <c r="AF57" s="25"/>
    </row>
    <row r="58" spans="5:32" outlineLevel="1" x14ac:dyDescent="0.25">
      <c r="E58" s="23" t="s">
        <v>45</v>
      </c>
      <c r="F58" s="32" t="s">
        <v>10</v>
      </c>
      <c r="Q58" s="40"/>
      <c r="AB58" s="25"/>
      <c r="AD58" s="184"/>
      <c r="AE58" s="25"/>
      <c r="AF58" s="25"/>
    </row>
    <row r="59" spans="5:32" outlineLevel="1" x14ac:dyDescent="0.25">
      <c r="E59" s="23" t="s">
        <v>46</v>
      </c>
      <c r="F59" s="32" t="s">
        <v>10</v>
      </c>
      <c r="Q59" s="40"/>
      <c r="AB59" s="25"/>
      <c r="AD59" s="184"/>
      <c r="AE59" s="25"/>
      <c r="AF59" s="25"/>
    </row>
    <row r="60" spans="5:32" x14ac:dyDescent="0.25">
      <c r="E60" s="33" t="s">
        <v>47</v>
      </c>
      <c r="F60" s="34" t="s">
        <v>10</v>
      </c>
      <c r="Q60" s="40"/>
      <c r="AB60" s="45"/>
      <c r="AE60" s="25"/>
      <c r="AF60" s="25"/>
    </row>
    <row r="61" spans="5:32" x14ac:dyDescent="0.25">
      <c r="E61" s="36" t="s">
        <v>48</v>
      </c>
      <c r="F61" s="37" t="s">
        <v>10</v>
      </c>
      <c r="Q61" s="40"/>
      <c r="AB61" s="47"/>
    </row>
    <row r="62" spans="5:32" x14ac:dyDescent="0.25">
      <c r="E62" s="6"/>
      <c r="F62" s="48"/>
      <c r="Q62" s="40"/>
      <c r="W62" s="40"/>
      <c r="X62" s="40"/>
      <c r="Y62" s="40"/>
      <c r="Z62" s="40"/>
      <c r="AA62" s="40"/>
      <c r="AB62" s="40"/>
    </row>
    <row r="63" spans="5:32" outlineLevel="1" x14ac:dyDescent="0.25">
      <c r="E63" s="6"/>
      <c r="F63" s="48"/>
      <c r="Q63" s="40"/>
      <c r="W63" s="40"/>
      <c r="X63" s="40"/>
      <c r="Y63" s="40"/>
      <c r="Z63" s="40"/>
      <c r="AA63" s="40"/>
      <c r="AB63" s="40"/>
    </row>
    <row r="64" spans="5:32" outlineLevel="1" x14ac:dyDescent="0.25">
      <c r="E64" s="6"/>
      <c r="F64" s="48"/>
      <c r="Q64" s="40"/>
      <c r="W64" s="40"/>
      <c r="X64" s="40"/>
      <c r="Y64" s="40"/>
      <c r="Z64" s="40"/>
      <c r="AA64" s="40"/>
      <c r="AB64" s="40"/>
    </row>
    <row r="65" spans="2:38" outlineLevel="1" x14ac:dyDescent="0.25">
      <c r="E65" s="6"/>
      <c r="F65" s="48"/>
      <c r="Q65" s="40"/>
      <c r="W65" s="40"/>
      <c r="X65" s="40"/>
      <c r="Y65" s="40"/>
      <c r="Z65" s="40"/>
      <c r="AA65" s="40"/>
      <c r="AB65" s="40"/>
    </row>
    <row r="66" spans="2:38" outlineLevel="1" x14ac:dyDescent="0.25">
      <c r="E66" s="6"/>
      <c r="F66" s="48"/>
      <c r="Q66" s="40"/>
      <c r="W66" s="40"/>
      <c r="X66" s="40"/>
      <c r="Y66" s="40"/>
      <c r="Z66" s="40"/>
      <c r="AA66" s="40"/>
      <c r="AB66" s="40"/>
    </row>
    <row r="67" spans="2:38" outlineLevel="1" x14ac:dyDescent="0.25">
      <c r="E67" s="6"/>
      <c r="F67" s="48"/>
      <c r="Q67" s="40"/>
      <c r="W67" s="40"/>
      <c r="X67" s="40"/>
      <c r="Y67" s="40"/>
      <c r="Z67" s="40"/>
      <c r="AA67" s="40"/>
      <c r="AB67" s="40"/>
    </row>
    <row r="68" spans="2:38" outlineLevel="1" x14ac:dyDescent="0.25">
      <c r="E68" s="6"/>
      <c r="F68" s="48"/>
      <c r="Q68" s="40"/>
      <c r="W68" s="40"/>
      <c r="X68" s="40"/>
      <c r="Y68" s="40"/>
      <c r="Z68" s="40"/>
      <c r="AA68" s="40"/>
      <c r="AB68" s="40"/>
    </row>
    <row r="69" spans="2:38" outlineLevel="1" x14ac:dyDescent="0.25">
      <c r="E69" s="6"/>
      <c r="F69" s="48"/>
      <c r="Q69" s="40"/>
      <c r="W69" s="40"/>
      <c r="X69" s="40"/>
      <c r="Y69" s="40"/>
      <c r="Z69" s="40"/>
      <c r="AA69" s="40"/>
      <c r="AB69" s="40"/>
    </row>
    <row r="70" spans="2:38" outlineLevel="1" x14ac:dyDescent="0.25">
      <c r="E70" s="6"/>
      <c r="F70" s="48"/>
      <c r="Q70" s="40"/>
      <c r="W70" s="40"/>
      <c r="X70" s="40"/>
      <c r="Y70" s="40"/>
      <c r="Z70" s="40"/>
      <c r="AA70" s="40"/>
      <c r="AB70" s="40"/>
    </row>
    <row r="71" spans="2:38" outlineLevel="1" x14ac:dyDescent="0.25">
      <c r="E71" s="6"/>
      <c r="F71" s="48"/>
      <c r="Q71" s="40"/>
      <c r="W71" s="40"/>
      <c r="X71" s="40"/>
      <c r="Y71" s="40"/>
      <c r="Z71" s="40"/>
      <c r="AA71" s="40"/>
      <c r="AB71" s="40"/>
    </row>
    <row r="72" spans="2:38" outlineLevel="1" x14ac:dyDescent="0.25">
      <c r="E72" s="6"/>
      <c r="F72" s="48"/>
      <c r="Q72" s="40"/>
      <c r="W72" s="40"/>
      <c r="X72" s="40"/>
      <c r="Y72" s="40"/>
      <c r="Z72" s="40"/>
      <c r="AA72" s="40"/>
      <c r="AB72" s="40"/>
    </row>
    <row r="73" spans="2:38" outlineLevel="1" x14ac:dyDescent="0.25">
      <c r="E73" s="6"/>
      <c r="F73" s="48"/>
      <c r="Q73" s="40"/>
      <c r="W73" s="40"/>
      <c r="X73" s="40"/>
      <c r="Y73" s="40"/>
      <c r="Z73" s="40"/>
      <c r="AA73" s="40"/>
      <c r="AB73" s="40"/>
    </row>
    <row r="74" spans="2:38" outlineLevel="1" x14ac:dyDescent="0.25">
      <c r="E74" s="6"/>
      <c r="F74" s="48"/>
      <c r="Q74" s="40"/>
      <c r="W74" s="40"/>
      <c r="X74" s="40"/>
      <c r="Y74" s="40"/>
      <c r="Z74" s="40"/>
      <c r="AA74" s="40"/>
      <c r="AB74" s="40"/>
    </row>
    <row r="75" spans="2:38" outlineLevel="1" x14ac:dyDescent="0.25">
      <c r="E75" s="6"/>
      <c r="F75" s="48"/>
      <c r="Q75" s="40"/>
      <c r="W75" s="40"/>
      <c r="X75" s="40"/>
      <c r="Y75" s="40"/>
      <c r="Z75" s="40"/>
      <c r="AA75" s="40"/>
      <c r="AB75" s="40"/>
    </row>
    <row r="76" spans="2:38" outlineLevel="1" x14ac:dyDescent="0.25">
      <c r="E76" s="6"/>
      <c r="F76" s="48"/>
      <c r="Q76" s="40"/>
      <c r="W76" s="40"/>
      <c r="X76" s="40"/>
      <c r="Y76" s="40"/>
      <c r="Z76" s="40"/>
      <c r="AA76" s="40"/>
      <c r="AB76" s="40"/>
    </row>
    <row r="78" spans="2:38" x14ac:dyDescent="0.25">
      <c r="B78" s="49">
        <v>1</v>
      </c>
      <c r="E78" s="50" t="s">
        <v>9</v>
      </c>
      <c r="F78" s="51"/>
      <c r="G78" s="51"/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1"/>
      <c r="Z78" s="51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</row>
    <row r="79" spans="2:38" outlineLevel="1" x14ac:dyDescent="0.25"/>
    <row r="80" spans="2:38" outlineLevel="1" x14ac:dyDescent="0.25"/>
    <row r="81" spans="2:23" outlineLevel="1" x14ac:dyDescent="0.25">
      <c r="B81" s="55" t="s">
        <v>49</v>
      </c>
      <c r="C81" s="56">
        <v>1</v>
      </c>
      <c r="F81" s="57"/>
      <c r="G81" s="182"/>
      <c r="H81" s="182"/>
      <c r="I81" s="182"/>
      <c r="J81" s="182"/>
      <c r="K81" s="182"/>
      <c r="L81" s="183">
        <v>2019</v>
      </c>
      <c r="M81" s="183"/>
      <c r="N81" s="183"/>
      <c r="O81" s="183"/>
      <c r="P81" s="183"/>
      <c r="Q81" s="183"/>
      <c r="R81" s="183">
        <v>2020</v>
      </c>
      <c r="S81" s="183"/>
      <c r="T81" s="183"/>
      <c r="U81" s="183"/>
      <c r="V81" s="183"/>
      <c r="W81" s="183"/>
    </row>
    <row r="82" spans="2:23" ht="45" outlineLevel="1" x14ac:dyDescent="0.25">
      <c r="G82" s="58"/>
      <c r="H82" s="58"/>
      <c r="I82" s="58"/>
      <c r="J82" s="59"/>
      <c r="K82" s="59"/>
      <c r="L82" s="74" t="s">
        <v>50</v>
      </c>
      <c r="M82" s="58" t="s">
        <v>51</v>
      </c>
      <c r="N82" s="58" t="s">
        <v>52</v>
      </c>
      <c r="O82" s="59" t="s">
        <v>53</v>
      </c>
      <c r="P82" s="59" t="s">
        <v>54</v>
      </c>
      <c r="Q82" s="60" t="s">
        <v>55</v>
      </c>
      <c r="R82" s="58" t="s">
        <v>50</v>
      </c>
      <c r="S82" s="58" t="s">
        <v>51</v>
      </c>
      <c r="T82" s="58" t="s">
        <v>52</v>
      </c>
      <c r="U82" s="59" t="s">
        <v>53</v>
      </c>
      <c r="V82" s="59" t="s">
        <v>54</v>
      </c>
      <c r="W82" s="60" t="s">
        <v>55</v>
      </c>
    </row>
    <row r="83" spans="2:23" ht="60" customHeight="1" outlineLevel="1" x14ac:dyDescent="0.25">
      <c r="E83" s="69" t="s">
        <v>57</v>
      </c>
      <c r="F83" s="27" t="s">
        <v>10</v>
      </c>
      <c r="G83" s="28"/>
      <c r="H83" s="28"/>
      <c r="I83" s="28"/>
      <c r="J83" s="70"/>
      <c r="K83" s="70"/>
      <c r="L83" s="152">
        <v>152.80900000000037</v>
      </c>
      <c r="M83" s="153">
        <v>152.49445112399735</v>
      </c>
      <c r="N83" s="154">
        <v>152.16420699999952</v>
      </c>
      <c r="O83" s="70">
        <f>M83-L83</f>
        <v>-0.31454887600301618</v>
      </c>
      <c r="P83" s="70">
        <f>N83-L83</f>
        <v>-0.6447930000008455</v>
      </c>
      <c r="Q83" s="71">
        <v>0.6447930000008455</v>
      </c>
      <c r="R83" s="71">
        <v>174.22563814181763</v>
      </c>
      <c r="S83" s="71">
        <v>171.20158378215524</v>
      </c>
      <c r="T83" s="28"/>
      <c r="U83" s="70">
        <f>S83-R83</f>
        <v>-3.0240543596623866</v>
      </c>
      <c r="V83" s="70">
        <f>T83-R83</f>
        <v>-174.22563814181763</v>
      </c>
      <c r="W83" s="28">
        <f>-IF(T83="",$C$81*U83,$C$81*V83)</f>
        <v>3.0240543596623866</v>
      </c>
    </row>
    <row r="84" spans="2:23" ht="54" customHeight="1" outlineLevel="1" thickBot="1" x14ac:dyDescent="0.3">
      <c r="E84" s="81" t="s">
        <v>58</v>
      </c>
      <c r="F84" s="62" t="s">
        <v>10</v>
      </c>
      <c r="G84" s="61"/>
      <c r="H84" s="61"/>
      <c r="I84" s="61"/>
      <c r="J84" s="61"/>
      <c r="K84" s="61"/>
      <c r="L84" s="61"/>
      <c r="M84" s="61"/>
      <c r="N84" s="61"/>
      <c r="O84" s="61"/>
      <c r="P84" s="61"/>
      <c r="Q84" s="61"/>
      <c r="R84" s="65">
        <v>0.26250000000000001</v>
      </c>
      <c r="S84" s="65">
        <v>0.26317199999999996</v>
      </c>
      <c r="T84" s="62"/>
      <c r="U84" s="63">
        <f>S84-R84</f>
        <v>6.7199999999995041E-4</v>
      </c>
      <c r="V84" s="63">
        <f>T84-R84</f>
        <v>-0.26250000000000001</v>
      </c>
      <c r="W84" s="63">
        <f>-IF(T84="",$C$81*U84,$C$81*V84)</f>
        <v>-6.7199999999995041E-4</v>
      </c>
    </row>
    <row r="85" spans="2:23" ht="15.75" outlineLevel="1" thickBot="1" x14ac:dyDescent="0.3">
      <c r="E85" s="82" t="s">
        <v>59</v>
      </c>
      <c r="F85" s="83" t="s">
        <v>10</v>
      </c>
      <c r="G85" s="61"/>
      <c r="H85" s="61"/>
      <c r="I85" s="61"/>
      <c r="J85" s="61"/>
      <c r="K85" s="61"/>
      <c r="L85" s="61"/>
      <c r="M85" s="61"/>
      <c r="N85" s="61"/>
      <c r="O85" s="61"/>
      <c r="P85" s="61"/>
      <c r="Q85" s="61"/>
      <c r="R85" s="88">
        <f>SUM(R83,R84)</f>
        <v>174.48813814181761</v>
      </c>
      <c r="S85" s="88">
        <f>SUM(S83,S84)</f>
        <v>171.46475578215524</v>
      </c>
      <c r="T85" s="84"/>
      <c r="U85" s="85">
        <f>S85-R85</f>
        <v>-3.0233823596623779</v>
      </c>
      <c r="V85" s="86">
        <f>T85-R85</f>
        <v>-174.48813814181761</v>
      </c>
      <c r="W85" s="87">
        <f>-IF(T85="",$C$81*U85,$C$81*V85)</f>
        <v>3.0233823596623779</v>
      </c>
    </row>
    <row r="86" spans="2:23" x14ac:dyDescent="0.25">
      <c r="L86" s="19"/>
      <c r="M86" s="38"/>
      <c r="N86" s="155"/>
      <c r="O86" s="156"/>
      <c r="R86" s="19"/>
    </row>
    <row r="87" spans="2:23" x14ac:dyDescent="0.25">
      <c r="B87" s="49">
        <v>2</v>
      </c>
      <c r="E87" s="50" t="s">
        <v>11</v>
      </c>
      <c r="F87" s="51"/>
      <c r="G87" s="51"/>
      <c r="H87" s="51"/>
      <c r="I87" s="51"/>
      <c r="J87" s="51"/>
      <c r="K87" s="51"/>
      <c r="L87" s="51"/>
      <c r="M87" s="51"/>
      <c r="N87" s="51"/>
      <c r="O87" s="51"/>
      <c r="P87" s="51"/>
      <c r="Q87" s="51"/>
      <c r="R87" s="51"/>
      <c r="S87" s="51"/>
      <c r="T87" s="51"/>
      <c r="U87" s="51"/>
      <c r="V87" s="51"/>
      <c r="W87" s="51"/>
    </row>
    <row r="88" spans="2:23" ht="13.5" customHeight="1" x14ac:dyDescent="0.25"/>
    <row r="89" spans="2:23" outlineLevel="1" x14ac:dyDescent="0.25"/>
    <row r="90" spans="2:23" outlineLevel="1" x14ac:dyDescent="0.25">
      <c r="B90" s="55" t="s">
        <v>49</v>
      </c>
      <c r="C90" s="89">
        <v>0.8</v>
      </c>
      <c r="F90" s="57"/>
      <c r="G90" s="182"/>
      <c r="H90" s="182"/>
      <c r="I90" s="182"/>
      <c r="J90" s="182"/>
      <c r="K90" s="182"/>
      <c r="L90" s="183">
        <v>2019</v>
      </c>
      <c r="M90" s="183"/>
      <c r="N90" s="183"/>
      <c r="O90" s="183"/>
      <c r="P90" s="183"/>
      <c r="Q90" s="183"/>
      <c r="R90" s="183">
        <v>2020</v>
      </c>
      <c r="S90" s="183"/>
      <c r="T90" s="183"/>
      <c r="U90" s="183"/>
      <c r="V90" s="183"/>
      <c r="W90" s="183"/>
    </row>
    <row r="91" spans="2:23" ht="45" outlineLevel="1" x14ac:dyDescent="0.25">
      <c r="G91" s="58"/>
      <c r="H91" s="58"/>
      <c r="I91" s="58"/>
      <c r="J91" s="59"/>
      <c r="K91" s="59"/>
      <c r="L91" s="58" t="s">
        <v>50</v>
      </c>
      <c r="M91" s="58" t="s">
        <v>51</v>
      </c>
      <c r="N91" s="58" t="s">
        <v>52</v>
      </c>
      <c r="O91" s="59" t="s">
        <v>53</v>
      </c>
      <c r="P91" s="59" t="s">
        <v>54</v>
      </c>
      <c r="Q91" s="60" t="s">
        <v>55</v>
      </c>
      <c r="R91" s="58" t="s">
        <v>50</v>
      </c>
      <c r="S91" s="58" t="s">
        <v>51</v>
      </c>
      <c r="T91" s="58" t="s">
        <v>52</v>
      </c>
      <c r="U91" s="59" t="s">
        <v>53</v>
      </c>
      <c r="V91" s="59" t="s">
        <v>54</v>
      </c>
      <c r="W91" s="60" t="s">
        <v>55</v>
      </c>
    </row>
    <row r="92" spans="2:23" s="6" customFormat="1" outlineLevel="1" x14ac:dyDescent="0.25">
      <c r="E92" s="69" t="s">
        <v>60</v>
      </c>
      <c r="F92" s="27" t="s">
        <v>10</v>
      </c>
      <c r="G92" s="28"/>
      <c r="H92" s="28"/>
      <c r="I92" s="28"/>
      <c r="J92" s="70"/>
      <c r="K92" s="70"/>
      <c r="L92" s="71">
        <v>118.3415986272265</v>
      </c>
      <c r="M92" s="71">
        <v>126.75926603392065</v>
      </c>
      <c r="N92" s="71">
        <v>126.1575965604187</v>
      </c>
      <c r="O92" s="70">
        <f>M92-L92</f>
        <v>8.4176674066941501</v>
      </c>
      <c r="P92" s="70">
        <f>N92-L92</f>
        <v>7.8159979331921932</v>
      </c>
      <c r="Q92" s="28">
        <f>-IF(N92="",$C$90*O92,$C$90*P92)</f>
        <v>-6.2527983465537549</v>
      </c>
      <c r="R92" s="80">
        <v>105.64338885796971</v>
      </c>
      <c r="S92" s="71">
        <v>94.255162708471929</v>
      </c>
      <c r="T92" s="71"/>
      <c r="U92" s="70">
        <f>S92-R92</f>
        <v>-11.388226149497783</v>
      </c>
      <c r="V92" s="70">
        <f>T92-R92</f>
        <v>-105.64338885796971</v>
      </c>
      <c r="W92" s="71">
        <f>-IF(T92="",$C$90*U92,$C$90*V92)</f>
        <v>9.1105809195982257</v>
      </c>
    </row>
    <row r="93" spans="2:23" outlineLevel="1" x14ac:dyDescent="0.25">
      <c r="K93" s="72"/>
      <c r="P93" s="72"/>
      <c r="Q93" s="40"/>
      <c r="V93" s="72"/>
      <c r="W93" s="40"/>
    </row>
    <row r="95" spans="2:23" x14ac:dyDescent="0.25">
      <c r="B95" s="49">
        <v>3</v>
      </c>
      <c r="E95" s="50" t="s">
        <v>12</v>
      </c>
      <c r="F95" s="51"/>
      <c r="G95" s="51"/>
      <c r="H95" s="51"/>
      <c r="I95" s="51"/>
      <c r="J95" s="51"/>
      <c r="K95" s="51"/>
      <c r="L95" s="51"/>
      <c r="M95" s="51"/>
      <c r="N95" s="51"/>
      <c r="O95" s="51"/>
      <c r="P95" s="51"/>
      <c r="Q95" s="51"/>
      <c r="R95" s="51"/>
      <c r="S95" s="51"/>
      <c r="T95" s="51"/>
      <c r="U95" s="51"/>
      <c r="V95" s="51"/>
      <c r="W95" s="51"/>
    </row>
    <row r="96" spans="2:23" outlineLevel="1" x14ac:dyDescent="0.25"/>
    <row r="97" spans="2:23" outlineLevel="1" x14ac:dyDescent="0.25">
      <c r="B97" s="55" t="s">
        <v>49</v>
      </c>
      <c r="C97" s="56">
        <v>1</v>
      </c>
      <c r="F97" s="57"/>
      <c r="G97" s="182"/>
      <c r="H97" s="182"/>
      <c r="I97" s="182"/>
      <c r="J97" s="182"/>
      <c r="K97" s="182"/>
      <c r="L97" s="183">
        <v>2019</v>
      </c>
      <c r="M97" s="183"/>
      <c r="N97" s="183"/>
      <c r="O97" s="183"/>
      <c r="P97" s="183"/>
      <c r="Q97" s="183"/>
      <c r="R97" s="183">
        <v>2020</v>
      </c>
      <c r="S97" s="183"/>
      <c r="T97" s="183"/>
      <c r="U97" s="183"/>
      <c r="V97" s="183"/>
      <c r="W97" s="183"/>
    </row>
    <row r="98" spans="2:23" ht="45" outlineLevel="1" x14ac:dyDescent="0.25">
      <c r="G98" s="74"/>
      <c r="H98" s="74"/>
      <c r="I98" s="74"/>
      <c r="J98" s="95"/>
      <c r="K98" s="95"/>
      <c r="L98" s="74" t="s">
        <v>50</v>
      </c>
      <c r="M98" s="74" t="s">
        <v>51</v>
      </c>
      <c r="N98" s="74" t="s">
        <v>52</v>
      </c>
      <c r="O98" s="95" t="s">
        <v>53</v>
      </c>
      <c r="P98" s="95" t="s">
        <v>54</v>
      </c>
      <c r="Q98" s="78" t="s">
        <v>55</v>
      </c>
      <c r="R98" s="74" t="s">
        <v>50</v>
      </c>
      <c r="S98" s="74" t="s">
        <v>51</v>
      </c>
      <c r="T98" s="74" t="s">
        <v>52</v>
      </c>
      <c r="U98" s="95" t="s">
        <v>53</v>
      </c>
      <c r="V98" s="95" t="s">
        <v>54</v>
      </c>
      <c r="W98" s="78" t="s">
        <v>55</v>
      </c>
    </row>
    <row r="99" spans="2:23" s="6" customFormat="1" ht="57" customHeight="1" outlineLevel="1" x14ac:dyDescent="0.25">
      <c r="E99" s="3" t="s">
        <v>61</v>
      </c>
      <c r="F99" s="27" t="s">
        <v>10</v>
      </c>
      <c r="G99" s="28"/>
      <c r="H99" s="28"/>
      <c r="I99" s="28"/>
      <c r="J99" s="70"/>
      <c r="K99" s="70"/>
      <c r="L99" s="71">
        <v>0</v>
      </c>
      <c r="M99" s="96"/>
      <c r="N99" s="96">
        <v>0</v>
      </c>
      <c r="O99" s="70">
        <f>M99-L99</f>
        <v>0</v>
      </c>
      <c r="P99" s="70">
        <f>N99-L99</f>
        <v>0</v>
      </c>
      <c r="Q99" s="28">
        <f>-IF(N99="",$C$97*O99,$C$97*P99)</f>
        <v>0</v>
      </c>
      <c r="R99" s="71">
        <v>0</v>
      </c>
      <c r="S99" s="96"/>
      <c r="T99" s="96"/>
      <c r="U99" s="70">
        <f>S99-R99</f>
        <v>0</v>
      </c>
      <c r="V99" s="70">
        <f>T99-R99</f>
        <v>0</v>
      </c>
      <c r="W99" s="28">
        <f>-IF(T99="",$C$97*U99,$C$97*V99)</f>
        <v>0</v>
      </c>
    </row>
    <row r="100" spans="2:23" outlineLevel="1" x14ac:dyDescent="0.25">
      <c r="K100" s="72"/>
      <c r="P100" s="72"/>
      <c r="Q100" s="40"/>
      <c r="V100" s="72"/>
      <c r="W100" s="40"/>
    </row>
    <row r="102" spans="2:23" x14ac:dyDescent="0.25">
      <c r="B102" s="49">
        <v>4</v>
      </c>
      <c r="E102" s="50" t="s">
        <v>62</v>
      </c>
      <c r="F102" s="51"/>
      <c r="G102" s="51"/>
      <c r="H102" s="51"/>
      <c r="I102" s="51"/>
      <c r="J102" s="51"/>
      <c r="K102" s="51"/>
      <c r="L102" s="51"/>
      <c r="M102" s="51"/>
      <c r="N102" s="51"/>
      <c r="O102" s="51"/>
      <c r="P102" s="51"/>
      <c r="Q102" s="51"/>
      <c r="R102" s="51"/>
      <c r="S102" s="51"/>
      <c r="T102" s="51"/>
      <c r="U102" s="51"/>
      <c r="V102" s="51"/>
      <c r="W102" s="51"/>
    </row>
    <row r="104" spans="2:23" x14ac:dyDescent="0.25">
      <c r="B104" s="52" t="s">
        <v>63</v>
      </c>
      <c r="E104" s="53" t="s">
        <v>64</v>
      </c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</row>
    <row r="106" spans="2:23" outlineLevel="1" x14ac:dyDescent="0.25">
      <c r="B106" s="55" t="s">
        <v>49</v>
      </c>
      <c r="C106" s="56">
        <v>1</v>
      </c>
      <c r="F106" s="57"/>
      <c r="G106" s="182"/>
      <c r="H106" s="182"/>
      <c r="I106" s="182"/>
      <c r="J106" s="182"/>
      <c r="K106" s="182"/>
      <c r="L106" s="183">
        <v>2019</v>
      </c>
      <c r="M106" s="183"/>
      <c r="N106" s="183"/>
      <c r="O106" s="183"/>
      <c r="P106" s="183"/>
      <c r="Q106" s="183"/>
      <c r="R106" s="183">
        <v>2020</v>
      </c>
      <c r="S106" s="183"/>
      <c r="T106" s="183"/>
      <c r="U106" s="183"/>
      <c r="V106" s="183"/>
      <c r="W106" s="183"/>
    </row>
    <row r="107" spans="2:23" ht="45" outlineLevel="1" x14ac:dyDescent="0.25">
      <c r="G107" s="74"/>
      <c r="H107" s="74"/>
      <c r="I107" s="74"/>
      <c r="J107" s="95"/>
      <c r="K107" s="95"/>
      <c r="L107" s="74" t="s">
        <v>50</v>
      </c>
      <c r="M107" s="74" t="s">
        <v>51</v>
      </c>
      <c r="N107" s="74" t="s">
        <v>52</v>
      </c>
      <c r="O107" s="95" t="s">
        <v>53</v>
      </c>
      <c r="P107" s="95" t="s">
        <v>54</v>
      </c>
      <c r="Q107" s="78" t="s">
        <v>55</v>
      </c>
      <c r="R107" s="74" t="s">
        <v>50</v>
      </c>
      <c r="S107" s="74" t="s">
        <v>51</v>
      </c>
      <c r="T107" s="74" t="s">
        <v>52</v>
      </c>
      <c r="U107" s="95" t="s">
        <v>53</v>
      </c>
      <c r="V107" s="95" t="s">
        <v>54</v>
      </c>
      <c r="W107" s="78" t="s">
        <v>55</v>
      </c>
    </row>
    <row r="108" spans="2:23" ht="30" customHeight="1" outlineLevel="1" x14ac:dyDescent="0.25">
      <c r="E108" s="97" t="s">
        <v>65</v>
      </c>
      <c r="F108" s="27" t="s">
        <v>10</v>
      </c>
      <c r="G108" s="28"/>
      <c r="H108" s="28"/>
      <c r="I108" s="28"/>
      <c r="J108" s="70"/>
      <c r="K108" s="70"/>
      <c r="L108" s="71">
        <v>154.63086773680098</v>
      </c>
      <c r="M108" s="160">
        <v>156.74394643237295</v>
      </c>
      <c r="N108" s="160">
        <v>156.63975539328592</v>
      </c>
      <c r="O108" s="70">
        <f>M108-L108</f>
        <v>2.1130786955719714</v>
      </c>
      <c r="P108" s="70">
        <f>N108-L108</f>
        <v>2.0088876564849443</v>
      </c>
      <c r="Q108" s="79">
        <f>IF(N108="",$C$106*O108,$C$106*P108)</f>
        <v>2.0088876564849443</v>
      </c>
      <c r="R108" s="71">
        <v>146.02799816902197</v>
      </c>
      <c r="S108" s="71">
        <v>143.34920600000001</v>
      </c>
      <c r="T108" s="71"/>
      <c r="U108" s="70">
        <f>S108-R108</f>
        <v>-2.6787921690219605</v>
      </c>
      <c r="V108" s="70">
        <f>T108-R108</f>
        <v>-146.02799816902197</v>
      </c>
      <c r="W108" s="28">
        <f>IF(T108="",$C$106*U108,$C$106*V108)</f>
        <v>-2.6787921690219605</v>
      </c>
    </row>
    <row r="109" spans="2:23" ht="30" customHeight="1" outlineLevel="1" x14ac:dyDescent="0.25">
      <c r="E109" s="98"/>
      <c r="F109" s="99"/>
      <c r="G109" s="45"/>
      <c r="H109" s="45"/>
      <c r="I109" s="45"/>
      <c r="J109" s="45"/>
      <c r="K109" s="45"/>
      <c r="L109" s="45"/>
      <c r="M109" s="100"/>
      <c r="N109" s="101"/>
      <c r="O109" s="45"/>
      <c r="P109" s="45"/>
      <c r="Q109" s="45"/>
      <c r="R109" s="45"/>
      <c r="S109" s="45"/>
      <c r="T109" s="45"/>
      <c r="U109" s="45"/>
      <c r="V109" s="45"/>
      <c r="W109" s="45"/>
    </row>
    <row r="110" spans="2:23" x14ac:dyDescent="0.25">
      <c r="B110" s="52" t="s">
        <v>66</v>
      </c>
      <c r="E110" s="53" t="s">
        <v>67</v>
      </c>
      <c r="F110" s="54"/>
      <c r="G110" s="54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</row>
    <row r="111" spans="2:23" x14ac:dyDescent="0.25">
      <c r="E111" s="102"/>
      <c r="F111" s="48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</row>
    <row r="112" spans="2:23" outlineLevel="1" x14ac:dyDescent="0.25">
      <c r="E112" s="102"/>
      <c r="F112" s="48"/>
      <c r="G112" s="182"/>
      <c r="H112" s="182"/>
      <c r="I112" s="182"/>
      <c r="J112" s="182"/>
      <c r="K112" s="182"/>
      <c r="L112" s="183">
        <v>2019</v>
      </c>
      <c r="M112" s="183"/>
      <c r="N112" s="183"/>
      <c r="O112" s="183"/>
      <c r="P112" s="183"/>
      <c r="Q112" s="183"/>
      <c r="R112" s="183">
        <v>2020</v>
      </c>
      <c r="S112" s="183"/>
      <c r="T112" s="183"/>
      <c r="U112" s="183"/>
      <c r="V112" s="183"/>
      <c r="W112" s="183"/>
    </row>
    <row r="113" spans="2:23" ht="45" outlineLevel="1" x14ac:dyDescent="0.25">
      <c r="E113" s="102"/>
      <c r="F113" s="48"/>
      <c r="G113" s="74"/>
      <c r="H113" s="74"/>
      <c r="I113" s="74"/>
      <c r="J113" s="95"/>
      <c r="K113" s="95"/>
      <c r="L113" s="74" t="s">
        <v>50</v>
      </c>
      <c r="M113" s="74" t="s">
        <v>51</v>
      </c>
      <c r="N113" s="74" t="s">
        <v>52</v>
      </c>
      <c r="O113" s="95" t="s">
        <v>53</v>
      </c>
      <c r="P113" s="95" t="s">
        <v>54</v>
      </c>
      <c r="Q113" s="78" t="s">
        <v>55</v>
      </c>
      <c r="R113" s="74" t="s">
        <v>50</v>
      </c>
      <c r="S113" s="74" t="s">
        <v>51</v>
      </c>
      <c r="T113" s="74" t="s">
        <v>52</v>
      </c>
      <c r="U113" s="95" t="s">
        <v>53</v>
      </c>
      <c r="V113" s="95" t="s">
        <v>54</v>
      </c>
      <c r="W113" s="78" t="s">
        <v>55</v>
      </c>
    </row>
    <row r="114" spans="2:23" ht="57" customHeight="1" outlineLevel="1" x14ac:dyDescent="0.25">
      <c r="E114" s="97" t="s">
        <v>68</v>
      </c>
      <c r="F114" s="27" t="s">
        <v>10</v>
      </c>
      <c r="G114" s="28"/>
      <c r="H114" s="28"/>
      <c r="I114" s="28"/>
      <c r="J114" s="70"/>
      <c r="K114" s="70"/>
      <c r="L114" s="94">
        <v>20.673427876830907</v>
      </c>
      <c r="M114" s="161">
        <v>20.795889617960697</v>
      </c>
      <c r="N114" s="161">
        <v>20.795889617960697</v>
      </c>
      <c r="O114" s="70">
        <f>M114-L114</f>
        <v>0.12246174112978991</v>
      </c>
      <c r="P114" s="70">
        <f>N114-L114</f>
        <v>0.12246174112978991</v>
      </c>
      <c r="Q114" s="28">
        <f>IF(N114="",$C$106*O114,$C$106*P114)</f>
        <v>0.12246174112978991</v>
      </c>
      <c r="R114" s="71">
        <v>20.845817755295123</v>
      </c>
      <c r="S114" s="71">
        <v>20.692</v>
      </c>
      <c r="T114" s="71"/>
      <c r="U114" s="70">
        <f>S114-R114</f>
        <v>-0.15381775529512254</v>
      </c>
      <c r="V114" s="70">
        <f>T114-R114</f>
        <v>-20.845817755295123</v>
      </c>
      <c r="W114" s="28">
        <f>IF(T114="",$C$106*U114,$C$106*V114)</f>
        <v>-0.15381775529512254</v>
      </c>
    </row>
    <row r="115" spans="2:23" outlineLevel="1" x14ac:dyDescent="0.25"/>
    <row r="116" spans="2:23" x14ac:dyDescent="0.25">
      <c r="B116" s="49">
        <v>5</v>
      </c>
      <c r="E116" s="50" t="s">
        <v>15</v>
      </c>
      <c r="F116" s="51"/>
      <c r="G116" s="51"/>
      <c r="H116" s="51"/>
      <c r="I116" s="51"/>
      <c r="J116" s="51"/>
      <c r="K116" s="51"/>
      <c r="L116" s="51"/>
      <c r="M116" s="51"/>
      <c r="N116" s="51"/>
      <c r="O116" s="51"/>
      <c r="P116" s="51"/>
      <c r="Q116" s="51"/>
      <c r="R116" s="51"/>
      <c r="S116" s="51"/>
      <c r="T116" s="51"/>
      <c r="U116" s="51"/>
      <c r="V116" s="51"/>
      <c r="W116" s="51"/>
    </row>
    <row r="118" spans="2:23" x14ac:dyDescent="0.25">
      <c r="B118" s="52" t="s">
        <v>69</v>
      </c>
      <c r="E118" s="53" t="s">
        <v>70</v>
      </c>
      <c r="F118" s="54"/>
      <c r="G118" s="54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</row>
    <row r="119" spans="2:23" outlineLevel="1" x14ac:dyDescent="0.25"/>
    <row r="120" spans="2:23" outlineLevel="1" x14ac:dyDescent="0.25">
      <c r="B120" s="55" t="s">
        <v>49</v>
      </c>
      <c r="C120" s="56">
        <v>0.8</v>
      </c>
      <c r="F120" s="57"/>
      <c r="G120" s="182"/>
      <c r="H120" s="182"/>
      <c r="I120" s="182"/>
      <c r="J120" s="182"/>
      <c r="K120" s="182"/>
      <c r="L120" s="183">
        <v>2019</v>
      </c>
      <c r="M120" s="183"/>
      <c r="N120" s="183"/>
      <c r="O120" s="183"/>
      <c r="P120" s="183"/>
      <c r="Q120" s="183"/>
      <c r="R120" s="183">
        <v>2020</v>
      </c>
      <c r="S120" s="183"/>
      <c r="T120" s="183"/>
      <c r="U120" s="183"/>
      <c r="V120" s="183"/>
      <c r="W120" s="183"/>
    </row>
    <row r="121" spans="2:23" ht="45" outlineLevel="1" x14ac:dyDescent="0.25">
      <c r="C121" s="104"/>
      <c r="G121" s="74"/>
      <c r="H121" s="74"/>
      <c r="I121" s="74"/>
      <c r="J121" s="95"/>
      <c r="K121" s="95"/>
      <c r="L121" s="74" t="s">
        <v>50</v>
      </c>
      <c r="M121" s="74" t="s">
        <v>51</v>
      </c>
      <c r="N121" s="74" t="s">
        <v>52</v>
      </c>
      <c r="O121" s="95" t="s">
        <v>53</v>
      </c>
      <c r="P121" s="95" t="s">
        <v>54</v>
      </c>
      <c r="Q121" s="78" t="s">
        <v>55</v>
      </c>
      <c r="R121" s="58" t="s">
        <v>50</v>
      </c>
      <c r="S121" s="58" t="s">
        <v>51</v>
      </c>
      <c r="T121" s="58" t="s">
        <v>52</v>
      </c>
      <c r="U121" s="59" t="s">
        <v>53</v>
      </c>
      <c r="V121" s="59" t="s">
        <v>54</v>
      </c>
      <c r="W121" s="60" t="s">
        <v>55</v>
      </c>
    </row>
    <row r="122" spans="2:23" outlineLevel="1" x14ac:dyDescent="0.25">
      <c r="E122" s="105" t="s">
        <v>71</v>
      </c>
      <c r="F122" s="106" t="s">
        <v>72</v>
      </c>
      <c r="G122" s="63"/>
      <c r="H122" s="63"/>
      <c r="I122" s="63"/>
      <c r="J122" s="64"/>
      <c r="K122" s="64"/>
      <c r="L122" s="65">
        <v>190.91286414285702</v>
      </c>
      <c r="M122" s="65">
        <v>268.52514333480957</v>
      </c>
      <c r="N122" s="65">
        <v>218.96439317333332</v>
      </c>
      <c r="O122" s="64">
        <f>M122-L122</f>
        <v>77.612279191952553</v>
      </c>
      <c r="P122" s="64">
        <f>N122-L122</f>
        <v>28.051529030476303</v>
      </c>
      <c r="Q122" s="63">
        <f>IF(N122="",$C$120*O122,$C$120*P122)</f>
        <v>22.441223224381044</v>
      </c>
      <c r="R122" s="157">
        <v>253.26115188671892</v>
      </c>
      <c r="S122" s="157">
        <v>188.45511699999997</v>
      </c>
      <c r="T122" s="162"/>
      <c r="U122" s="64">
        <f>S122-R122</f>
        <v>-64.806034886718948</v>
      </c>
      <c r="V122" s="64">
        <f>T122-R122</f>
        <v>-253.26115188671892</v>
      </c>
      <c r="W122" s="63">
        <f>IF(T122="",$C$120*U122,$C$120*V122)</f>
        <v>-51.844827909375162</v>
      </c>
    </row>
    <row r="123" spans="2:23" outlineLevel="1" x14ac:dyDescent="0.25">
      <c r="E123" s="107" t="s">
        <v>73</v>
      </c>
      <c r="F123" s="108" t="s">
        <v>72</v>
      </c>
      <c r="G123" s="22"/>
      <c r="H123" s="22"/>
      <c r="I123" s="22"/>
      <c r="J123" s="66"/>
      <c r="K123" s="66"/>
      <c r="L123" s="24">
        <v>115.376227142857</v>
      </c>
      <c r="M123" s="24">
        <v>240.97230594592071</v>
      </c>
      <c r="N123" s="24">
        <v>232.58060217333332</v>
      </c>
      <c r="O123" s="66">
        <f>M123-L123</f>
        <v>125.5960788030637</v>
      </c>
      <c r="P123" s="66">
        <f>N123-L123</f>
        <v>117.20437503047631</v>
      </c>
      <c r="Q123" s="22">
        <f>IF(N123="",$C$120*O123,$C$120*P123)</f>
        <v>93.763500024381059</v>
      </c>
      <c r="R123" s="158">
        <v>180.16836832261635</v>
      </c>
      <c r="S123" s="163">
        <v>118.423238</v>
      </c>
      <c r="T123" s="164"/>
      <c r="U123" s="66">
        <f>S123-R123</f>
        <v>-61.745130322616347</v>
      </c>
      <c r="V123" s="66">
        <f>T123-R123</f>
        <v>-180.16836832261635</v>
      </c>
      <c r="W123" s="22">
        <f>IF(T123="",$C$120*U123,$C$120*V123)</f>
        <v>-49.396104258093082</v>
      </c>
    </row>
    <row r="124" spans="2:23" outlineLevel="1" x14ac:dyDescent="0.25">
      <c r="E124" s="107" t="s">
        <v>74</v>
      </c>
      <c r="F124" s="108" t="s">
        <v>72</v>
      </c>
      <c r="G124" s="22"/>
      <c r="H124" s="22"/>
      <c r="I124" s="22"/>
      <c r="J124" s="66"/>
      <c r="K124" s="66"/>
      <c r="L124" s="24">
        <v>75.536636999999999</v>
      </c>
      <c r="M124" s="24">
        <v>27.552837388888886</v>
      </c>
      <c r="N124" s="24">
        <v>-13.616209</v>
      </c>
      <c r="O124" s="66">
        <f>M124-L124</f>
        <v>-47.98379961111111</v>
      </c>
      <c r="P124" s="66">
        <f>N124-L124</f>
        <v>-89.152845999999997</v>
      </c>
      <c r="Q124" s="22">
        <f>IF(N124="",$C$120*O124,$C$120*P124)</f>
        <v>-71.322276799999997</v>
      </c>
      <c r="R124" s="158">
        <v>73.092783564102575</v>
      </c>
      <c r="S124" s="158">
        <v>70.031878999999989</v>
      </c>
      <c r="T124" s="164"/>
      <c r="U124" s="66">
        <f>S124-R124</f>
        <v>-3.0609045641025858</v>
      </c>
      <c r="V124" s="66">
        <f>T124-R124</f>
        <v>-73.092783564102575</v>
      </c>
      <c r="W124" s="22">
        <f>IF(T124="",$C$120*U124,$C$120*V124)</f>
        <v>-2.4487236512820689</v>
      </c>
    </row>
    <row r="125" spans="2:23" outlineLevel="1" x14ac:dyDescent="0.25">
      <c r="E125" s="109" t="s">
        <v>75</v>
      </c>
      <c r="F125" s="110" t="s">
        <v>76</v>
      </c>
      <c r="G125" s="35"/>
      <c r="H125" s="35"/>
      <c r="I125" s="35"/>
      <c r="J125" s="67"/>
      <c r="K125" s="67"/>
      <c r="L125" s="68">
        <v>20.599831179439999</v>
      </c>
      <c r="M125" s="68">
        <v>18.845052271703537</v>
      </c>
      <c r="N125" s="68">
        <v>19.550552629932088</v>
      </c>
      <c r="O125" s="67">
        <f>M125-L125</f>
        <v>-1.7547789077364619</v>
      </c>
      <c r="P125" s="67">
        <f>N125-L125</f>
        <v>-1.0492785495079104</v>
      </c>
      <c r="Q125" s="35">
        <f>IF(N125="",$C$120*O125,$C$120*P125)</f>
        <v>-0.83942283960632835</v>
      </c>
      <c r="R125" s="159">
        <v>17.441764303324405</v>
      </c>
      <c r="S125" s="159">
        <v>14.463647121380975</v>
      </c>
      <c r="T125" s="119"/>
      <c r="U125" s="67">
        <f>S125-R125</f>
        <v>-2.9781171819434302</v>
      </c>
      <c r="V125" s="67">
        <f>T125-R125</f>
        <v>-17.441764303324405</v>
      </c>
      <c r="W125" s="35">
        <f>IF(T125="",$C$120*U125,$C$120*V125)</f>
        <v>-2.3824937455547444</v>
      </c>
    </row>
    <row r="126" spans="2:23" s="6" customFormat="1" outlineLevel="1" x14ac:dyDescent="0.25">
      <c r="E126" s="111" t="s">
        <v>77</v>
      </c>
      <c r="F126" s="112" t="s">
        <v>10</v>
      </c>
      <c r="G126" s="28"/>
      <c r="H126" s="28"/>
      <c r="I126" s="28"/>
      <c r="J126" s="70"/>
      <c r="K126" s="70"/>
      <c r="L126" s="71">
        <f>(L122*L125/1000)</f>
        <v>3.9327727713262184</v>
      </c>
      <c r="M126" s="71">
        <f>(M122*M125/1000)</f>
        <v>5.0603703624111711</v>
      </c>
      <c r="N126" s="71">
        <f>(N122*N125/1000)</f>
        <v>4.2808748928163958</v>
      </c>
      <c r="O126" s="70">
        <f>M126-L126</f>
        <v>1.1275975910849527</v>
      </c>
      <c r="P126" s="70">
        <f>N126-L126</f>
        <v>0.34810212149017739</v>
      </c>
      <c r="Q126" s="28">
        <f>IF(N126="",$C$120*O126,$C$120*P126)</f>
        <v>0.27848169719214194</v>
      </c>
      <c r="R126" s="71">
        <f>(R122*R125/1000)</f>
        <v>4.4173213183965947</v>
      </c>
      <c r="S126" s="71">
        <f>(S122*S125/1000)</f>
        <v>2.7257483105065643</v>
      </c>
      <c r="T126" s="71"/>
      <c r="U126" s="70">
        <f>S126-R126</f>
        <v>-1.6915730078900304</v>
      </c>
      <c r="V126" s="70">
        <f>T126-R126</f>
        <v>-4.4173213183965947</v>
      </c>
      <c r="W126" s="28">
        <f>IF(T126="",$C$120*U126,$C$120*V126)</f>
        <v>-1.3532584063120243</v>
      </c>
    </row>
    <row r="127" spans="2:23" outlineLevel="1" x14ac:dyDescent="0.25">
      <c r="K127" s="72"/>
      <c r="P127" s="72"/>
      <c r="Q127" s="40"/>
      <c r="V127" s="72"/>
      <c r="W127" s="40"/>
    </row>
    <row r="129" spans="2:23" x14ac:dyDescent="0.25">
      <c r="B129" s="52" t="s">
        <v>78</v>
      </c>
      <c r="E129" s="53" t="s">
        <v>79</v>
      </c>
      <c r="F129" s="54"/>
      <c r="G129" s="54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</row>
    <row r="130" spans="2:23" outlineLevel="1" x14ac:dyDescent="0.25"/>
    <row r="131" spans="2:23" outlineLevel="1" x14ac:dyDescent="0.25">
      <c r="B131" s="55" t="s">
        <v>49</v>
      </c>
      <c r="C131" s="56">
        <v>0.8</v>
      </c>
      <c r="F131" s="57"/>
      <c r="G131" s="182"/>
      <c r="H131" s="182"/>
      <c r="I131" s="182"/>
      <c r="J131" s="182"/>
      <c r="K131" s="182"/>
      <c r="L131" s="183">
        <v>2019</v>
      </c>
      <c r="M131" s="183"/>
      <c r="N131" s="183"/>
      <c r="O131" s="183"/>
      <c r="P131" s="183"/>
      <c r="Q131" s="183"/>
      <c r="R131" s="183">
        <v>2020</v>
      </c>
      <c r="S131" s="183"/>
      <c r="T131" s="183"/>
      <c r="U131" s="183"/>
      <c r="V131" s="183"/>
      <c r="W131" s="183"/>
    </row>
    <row r="132" spans="2:23" ht="45" outlineLevel="1" x14ac:dyDescent="0.25">
      <c r="G132" s="74"/>
      <c r="H132" s="74"/>
      <c r="I132" s="74"/>
      <c r="J132" s="95"/>
      <c r="K132" s="95"/>
      <c r="L132" s="74" t="s">
        <v>50</v>
      </c>
      <c r="M132" s="74" t="s">
        <v>51</v>
      </c>
      <c r="N132" s="74" t="s">
        <v>52</v>
      </c>
      <c r="O132" s="95" t="s">
        <v>53</v>
      </c>
      <c r="P132" s="95" t="s">
        <v>54</v>
      </c>
      <c r="Q132" s="78" t="s">
        <v>55</v>
      </c>
      <c r="R132" s="58" t="s">
        <v>50</v>
      </c>
      <c r="S132" s="58" t="s">
        <v>51</v>
      </c>
      <c r="T132" s="58" t="s">
        <v>52</v>
      </c>
      <c r="U132" s="59" t="s">
        <v>53</v>
      </c>
      <c r="V132" s="59" t="s">
        <v>54</v>
      </c>
      <c r="W132" s="60" t="s">
        <v>55</v>
      </c>
    </row>
    <row r="133" spans="2:23" outlineLevel="1" x14ac:dyDescent="0.25">
      <c r="E133" s="73" t="s">
        <v>80</v>
      </c>
      <c r="F133" s="113" t="s">
        <v>72</v>
      </c>
      <c r="G133" s="63"/>
      <c r="H133" s="63"/>
      <c r="I133" s="63"/>
      <c r="J133" s="64"/>
      <c r="K133" s="64"/>
      <c r="L133" s="65">
        <v>42.850415247222202</v>
      </c>
      <c r="M133" s="65">
        <v>32.312730470119796</v>
      </c>
      <c r="N133" s="65">
        <v>43.090692333333337</v>
      </c>
      <c r="O133" s="64">
        <f>M133-L133</f>
        <v>-10.537684777102406</v>
      </c>
      <c r="P133" s="64">
        <f>N133-L133</f>
        <v>0.24027708611113496</v>
      </c>
      <c r="Q133" s="63">
        <f>IF(N133="",$C$131*O133,$C$131*P133)</f>
        <v>0.19222166888890799</v>
      </c>
      <c r="R133" s="157">
        <v>24.064859374869432</v>
      </c>
      <c r="S133" s="157">
        <v>31.288969000000002</v>
      </c>
      <c r="T133" s="162"/>
      <c r="U133" s="64">
        <f>S133-R133</f>
        <v>7.2241096251305699</v>
      </c>
      <c r="V133" s="64">
        <f>T133-R133</f>
        <v>-24.064859374869432</v>
      </c>
      <c r="W133" s="90">
        <f>IF(T133="",$C$131*U133,$C$131*V133)</f>
        <v>5.7792877001044562</v>
      </c>
    </row>
    <row r="134" spans="2:23" outlineLevel="1" x14ac:dyDescent="0.25">
      <c r="E134" s="23" t="s">
        <v>81</v>
      </c>
      <c r="F134" s="114" t="s">
        <v>72</v>
      </c>
      <c r="G134" s="22"/>
      <c r="H134" s="22"/>
      <c r="I134" s="22"/>
      <c r="J134" s="66"/>
      <c r="K134" s="66"/>
      <c r="L134" s="24">
        <v>42.850415247222202</v>
      </c>
      <c r="M134" s="24">
        <v>32.312730470119796</v>
      </c>
      <c r="N134" s="24">
        <v>43.090692333333337</v>
      </c>
      <c r="O134" s="66">
        <f>M134-L134</f>
        <v>-10.537684777102406</v>
      </c>
      <c r="P134" s="66">
        <f>N134-L134</f>
        <v>0.24027708611113496</v>
      </c>
      <c r="Q134" s="22">
        <f>IF(N134="",$C$131*O134,$C$131*P134)</f>
        <v>0.19222166888890799</v>
      </c>
      <c r="R134" s="158">
        <v>24.064859374869432</v>
      </c>
      <c r="S134" s="158">
        <v>31.288969000000002</v>
      </c>
      <c r="T134" s="164"/>
      <c r="U134" s="66">
        <f>S134-R134</f>
        <v>7.2241096251305699</v>
      </c>
      <c r="V134" s="66">
        <f>T134-R134</f>
        <v>-24.064859374869432</v>
      </c>
      <c r="W134" s="91">
        <f>IF(T134="",$C$131*U134,$C$131*V134)</f>
        <v>5.7792877001044562</v>
      </c>
    </row>
    <row r="135" spans="2:23" s="6" customFormat="1" outlineLevel="1" x14ac:dyDescent="0.25">
      <c r="C135"/>
      <c r="E135" s="33" t="s">
        <v>82</v>
      </c>
      <c r="F135" s="115" t="s">
        <v>76</v>
      </c>
      <c r="G135" s="35"/>
      <c r="H135" s="35"/>
      <c r="I135" s="35"/>
      <c r="J135" s="67"/>
      <c r="K135" s="67"/>
      <c r="L135" s="68">
        <v>88</v>
      </c>
      <c r="M135" s="68">
        <v>69.004631166320593</v>
      </c>
      <c r="N135" s="68">
        <v>79.193861764903801</v>
      </c>
      <c r="O135" s="67">
        <f>M135-L135</f>
        <v>-18.995368833679407</v>
      </c>
      <c r="P135" s="67">
        <f>N135-L135</f>
        <v>-8.8061382350961992</v>
      </c>
      <c r="Q135" s="35">
        <f>IF(N135="",$C$131*O135,$C$131*P135)</f>
        <v>-7.0449105880769594</v>
      </c>
      <c r="R135" s="159">
        <v>85.084485463510205</v>
      </c>
      <c r="S135" s="159">
        <v>91.061680121195437</v>
      </c>
      <c r="T135" s="119"/>
      <c r="U135" s="67">
        <f>S135-R135</f>
        <v>5.9771946576852315</v>
      </c>
      <c r="V135" s="67">
        <f>T135-R135</f>
        <v>-85.084485463510205</v>
      </c>
      <c r="W135" s="93">
        <f>IF(T135="",$C$131*U135,$C$131*V135)</f>
        <v>4.7817557261481856</v>
      </c>
    </row>
    <row r="136" spans="2:23" s="6" customFormat="1" outlineLevel="1" x14ac:dyDescent="0.25">
      <c r="C136"/>
      <c r="E136" s="3" t="s">
        <v>79</v>
      </c>
      <c r="F136" s="117" t="s">
        <v>10</v>
      </c>
      <c r="G136" s="28"/>
      <c r="H136" s="28"/>
      <c r="I136" s="28"/>
      <c r="J136" s="70"/>
      <c r="K136" s="70"/>
      <c r="L136" s="71">
        <f>(L133*L135/1000)</f>
        <v>3.7708365417555538</v>
      </c>
      <c r="M136" s="71">
        <f>(M133*M135/1000)</f>
        <v>2.2297280480673454</v>
      </c>
      <c r="N136" s="71">
        <f>(N133*N135/1000)</f>
        <v>3.4125183320000003</v>
      </c>
      <c r="O136" s="70">
        <f>M136-L136</f>
        <v>-1.5411084936882085</v>
      </c>
      <c r="P136" s="70">
        <f>N136-L136</f>
        <v>-0.35831820975555351</v>
      </c>
      <c r="Q136" s="28">
        <f>IF(N136="",$C$131*O136,$C$131*P136)</f>
        <v>-0.28665456780444282</v>
      </c>
      <c r="R136" s="71">
        <f>(R133*R135/1000)</f>
        <v>2.0475461776624955</v>
      </c>
      <c r="S136" s="71">
        <f>(S133*S135/1000)</f>
        <v>2.8492260864000003</v>
      </c>
      <c r="T136" s="71"/>
      <c r="U136" s="70">
        <f>S136-R136</f>
        <v>0.80167990873750483</v>
      </c>
      <c r="V136" s="70">
        <f>T136-R136</f>
        <v>-2.0475461776624955</v>
      </c>
      <c r="W136" s="28">
        <f>IF(T136="",$C$131*U136,$C$131*V136)</f>
        <v>0.64134392699000387</v>
      </c>
    </row>
    <row r="137" spans="2:23" outlineLevel="1" x14ac:dyDescent="0.25">
      <c r="K137" s="72"/>
      <c r="P137" s="72"/>
      <c r="Q137" s="40"/>
      <c r="V137" s="72"/>
      <c r="W137" s="40"/>
    </row>
    <row r="139" spans="2:23" x14ac:dyDescent="0.25">
      <c r="B139" s="52" t="s">
        <v>83</v>
      </c>
      <c r="E139" s="53" t="s">
        <v>84</v>
      </c>
      <c r="F139" s="54"/>
      <c r="G139" s="54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</row>
    <row r="140" spans="2:23" outlineLevel="1" x14ac:dyDescent="0.25"/>
    <row r="141" spans="2:23" outlineLevel="1" x14ac:dyDescent="0.25">
      <c r="B141" s="55" t="s">
        <v>49</v>
      </c>
      <c r="C141" s="56">
        <v>0.8</v>
      </c>
      <c r="F141" s="57"/>
      <c r="G141" s="182"/>
      <c r="H141" s="182"/>
      <c r="I141" s="182"/>
      <c r="J141" s="182"/>
      <c r="K141" s="182"/>
      <c r="L141" s="183">
        <v>2019</v>
      </c>
      <c r="M141" s="183"/>
      <c r="N141" s="183"/>
      <c r="O141" s="183"/>
      <c r="P141" s="183"/>
      <c r="Q141" s="183"/>
      <c r="R141" s="183">
        <v>2020</v>
      </c>
      <c r="S141" s="183"/>
      <c r="T141" s="183"/>
      <c r="U141" s="183"/>
      <c r="V141" s="183"/>
      <c r="W141" s="183"/>
    </row>
    <row r="142" spans="2:23" ht="45" outlineLevel="1" x14ac:dyDescent="0.25">
      <c r="G142" s="74"/>
      <c r="H142" s="74"/>
      <c r="I142" s="74"/>
      <c r="J142" s="95"/>
      <c r="K142" s="95"/>
      <c r="L142" s="74" t="s">
        <v>50</v>
      </c>
      <c r="M142" s="74" t="s">
        <v>51</v>
      </c>
      <c r="N142" s="74" t="s">
        <v>52</v>
      </c>
      <c r="O142" s="95" t="s">
        <v>53</v>
      </c>
      <c r="P142" s="95" t="s">
        <v>54</v>
      </c>
      <c r="Q142" s="78" t="s">
        <v>55</v>
      </c>
      <c r="R142" s="58" t="s">
        <v>50</v>
      </c>
      <c r="S142" s="58" t="s">
        <v>51</v>
      </c>
      <c r="T142" s="58" t="s">
        <v>52</v>
      </c>
      <c r="U142" s="59" t="s">
        <v>53</v>
      </c>
      <c r="V142" s="59" t="s">
        <v>54</v>
      </c>
      <c r="W142" s="60" t="s">
        <v>55</v>
      </c>
    </row>
    <row r="143" spans="2:23" s="6" customFormat="1" outlineLevel="1" x14ac:dyDescent="0.25">
      <c r="E143" s="73" t="s">
        <v>85</v>
      </c>
      <c r="F143" s="106" t="s">
        <v>86</v>
      </c>
      <c r="G143" s="63"/>
      <c r="H143" s="118"/>
      <c r="I143" s="63"/>
      <c r="J143" s="64"/>
      <c r="K143" s="64"/>
      <c r="L143" s="65">
        <v>0</v>
      </c>
      <c r="M143" s="65">
        <v>0</v>
      </c>
      <c r="N143" s="65">
        <v>0</v>
      </c>
      <c r="O143" s="64">
        <f>M143-L143</f>
        <v>0</v>
      </c>
      <c r="P143" s="64">
        <f>N143-L143</f>
        <v>0</v>
      </c>
      <c r="Q143" s="63">
        <f>IF(N143="",$C$141*O143,$C$141*P143)</f>
        <v>0</v>
      </c>
      <c r="R143" s="157">
        <v>25.494412903167607</v>
      </c>
      <c r="S143" s="165">
        <v>18</v>
      </c>
      <c r="T143" s="162"/>
      <c r="U143" s="64">
        <f>S143-R143</f>
        <v>-7.494412903167607</v>
      </c>
      <c r="V143" s="64">
        <f>T143-R143</f>
        <v>-25.494412903167607</v>
      </c>
      <c r="W143" s="63">
        <f>IF(T143="",$C$141*U143,$C$141*V143)</f>
        <v>-5.9955303225340861</v>
      </c>
    </row>
    <row r="144" spans="2:23" s="6" customFormat="1" outlineLevel="1" x14ac:dyDescent="0.25">
      <c r="E144" s="33" t="s">
        <v>87</v>
      </c>
      <c r="F144" s="110" t="s">
        <v>88</v>
      </c>
      <c r="G144" s="35"/>
      <c r="H144" s="116"/>
      <c r="I144" s="35"/>
      <c r="J144" s="67"/>
      <c r="K144" s="67"/>
      <c r="L144" s="68">
        <v>0</v>
      </c>
      <c r="M144" s="68">
        <v>0</v>
      </c>
      <c r="N144" s="68">
        <v>0</v>
      </c>
      <c r="O144" s="67">
        <f>M144-L144</f>
        <v>0</v>
      </c>
      <c r="P144" s="67">
        <f>N144-L144</f>
        <v>0</v>
      </c>
      <c r="Q144" s="35">
        <f>IF(N144="",$C$141*O144,$C$141*P144)</f>
        <v>0</v>
      </c>
      <c r="R144" s="159">
        <v>25.892222222222223</v>
      </c>
      <c r="S144" s="166">
        <v>22.5</v>
      </c>
      <c r="T144" s="119"/>
      <c r="U144" s="67">
        <f>S144-R144</f>
        <v>-3.3922222222222231</v>
      </c>
      <c r="V144" s="67">
        <f>T144-R144</f>
        <v>-25.892222222222223</v>
      </c>
      <c r="W144" s="35">
        <f>IF(T144="",$C$141*U144,$C$141*V144)</f>
        <v>-2.7137777777777785</v>
      </c>
    </row>
    <row r="145" spans="2:23" s="6" customFormat="1" outlineLevel="1" x14ac:dyDescent="0.25">
      <c r="E145" s="111" t="s">
        <v>89</v>
      </c>
      <c r="F145" s="112" t="s">
        <v>10</v>
      </c>
      <c r="G145" s="28"/>
      <c r="H145" s="28"/>
      <c r="I145" s="28"/>
      <c r="J145" s="70"/>
      <c r="K145" s="70"/>
      <c r="L145" s="71">
        <f>L144*L143/1000</f>
        <v>0</v>
      </c>
      <c r="M145" s="71">
        <f>M144*M143/1000</f>
        <v>0</v>
      </c>
      <c r="N145" s="71">
        <f>N144*N143/1000</f>
        <v>0</v>
      </c>
      <c r="O145" s="70">
        <f>M145-L145</f>
        <v>0</v>
      </c>
      <c r="P145" s="70">
        <f>N145-L145</f>
        <v>0</v>
      </c>
      <c r="Q145" s="28">
        <f>IF(N145="",$C$141*O145,$C$141*P145)</f>
        <v>0</v>
      </c>
      <c r="R145" s="71">
        <f>R144*R143/1000</f>
        <v>0.66010700431390534</v>
      </c>
      <c r="S145" s="94">
        <f>S144*S143/1000+0.0036</f>
        <v>0.40860000000000002</v>
      </c>
      <c r="T145" s="71"/>
      <c r="U145" s="70">
        <f>S145-R145</f>
        <v>-0.25150700431390532</v>
      </c>
      <c r="V145" s="70">
        <f>T145-R145</f>
        <v>-0.66010700431390534</v>
      </c>
      <c r="W145" s="28">
        <f>IF(T145="",$C$141*U145,$C$141*V145)</f>
        <v>-0.20120560345112426</v>
      </c>
    </row>
    <row r="146" spans="2:23" outlineLevel="1" collapsed="1" x14ac:dyDescent="0.25">
      <c r="K146" s="72"/>
      <c r="P146" s="72"/>
      <c r="Q146" s="40"/>
      <c r="R146" s="25"/>
      <c r="S146" s="25"/>
      <c r="T146" s="25"/>
      <c r="V146" s="72"/>
      <c r="W146" s="40"/>
    </row>
    <row r="148" spans="2:23" x14ac:dyDescent="0.25">
      <c r="B148" s="52" t="s">
        <v>90</v>
      </c>
      <c r="E148" s="53" t="s">
        <v>91</v>
      </c>
      <c r="F148" s="54"/>
      <c r="G148" s="54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</row>
    <row r="149" spans="2:23" outlineLevel="1" x14ac:dyDescent="0.25"/>
    <row r="150" spans="2:23" outlineLevel="1" x14ac:dyDescent="0.25">
      <c r="B150" s="55" t="s">
        <v>49</v>
      </c>
      <c r="C150" s="56">
        <v>0.8</v>
      </c>
      <c r="F150" s="57"/>
      <c r="G150" s="182"/>
      <c r="H150" s="182"/>
      <c r="I150" s="182"/>
      <c r="J150" s="182"/>
      <c r="K150" s="182"/>
      <c r="L150" s="183">
        <v>2019</v>
      </c>
      <c r="M150" s="183"/>
      <c r="N150" s="183"/>
      <c r="O150" s="183"/>
      <c r="P150" s="183"/>
      <c r="Q150" s="183"/>
      <c r="R150" s="183">
        <v>2020</v>
      </c>
      <c r="S150" s="183"/>
      <c r="T150" s="183"/>
      <c r="U150" s="183"/>
      <c r="V150" s="183"/>
      <c r="W150" s="183"/>
    </row>
    <row r="151" spans="2:23" ht="45" outlineLevel="1" x14ac:dyDescent="0.25">
      <c r="G151" s="74"/>
      <c r="H151" s="74"/>
      <c r="I151" s="74"/>
      <c r="J151" s="95"/>
      <c r="K151" s="95"/>
      <c r="L151" s="74" t="s">
        <v>50</v>
      </c>
      <c r="M151" s="74" t="s">
        <v>51</v>
      </c>
      <c r="N151" s="74" t="s">
        <v>52</v>
      </c>
      <c r="O151" s="95" t="s">
        <v>53</v>
      </c>
      <c r="P151" s="95" t="s">
        <v>54</v>
      </c>
      <c r="Q151" s="78" t="s">
        <v>55</v>
      </c>
      <c r="R151" s="58" t="s">
        <v>50</v>
      </c>
      <c r="S151" s="58" t="s">
        <v>51</v>
      </c>
      <c r="T151" s="58" t="s">
        <v>52</v>
      </c>
      <c r="U151" s="59" t="s">
        <v>53</v>
      </c>
      <c r="V151" s="59" t="s">
        <v>54</v>
      </c>
      <c r="W151" s="60" t="s">
        <v>55</v>
      </c>
    </row>
    <row r="152" spans="2:23" outlineLevel="1" x14ac:dyDescent="0.25">
      <c r="E152" s="39" t="s">
        <v>92</v>
      </c>
      <c r="F152" s="120" t="s">
        <v>10</v>
      </c>
      <c r="G152" s="18"/>
      <c r="H152" s="18"/>
      <c r="I152" s="18"/>
      <c r="J152" s="121"/>
      <c r="K152" s="121"/>
      <c r="L152" s="44">
        <v>0</v>
      </c>
      <c r="M152" s="44">
        <v>1.0998215942155467</v>
      </c>
      <c r="N152" s="44">
        <v>1.0500155591350724</v>
      </c>
      <c r="O152" s="121">
        <f>M152-L152</f>
        <v>1.0998215942155467</v>
      </c>
      <c r="P152" s="121">
        <f>N152-L152</f>
        <v>1.0500155591350724</v>
      </c>
      <c r="Q152" s="18">
        <f>IF(N152="",$C$150*O152,$C$150*P152)</f>
        <v>0.84001244730805791</v>
      </c>
      <c r="R152" s="167">
        <v>0.86441051664846147</v>
      </c>
      <c r="S152" s="167">
        <v>0.54888999999999999</v>
      </c>
      <c r="T152" s="168"/>
      <c r="U152" s="122">
        <f>S152-R152</f>
        <v>-0.31552051664846148</v>
      </c>
      <c r="V152" s="121">
        <f>T152-R152</f>
        <v>-0.86441051664846147</v>
      </c>
      <c r="W152" s="18">
        <f>IF(T152="",$C$150*U152,$C$150*V152)</f>
        <v>-0.25241641331876918</v>
      </c>
    </row>
    <row r="153" spans="2:23" outlineLevel="1" x14ac:dyDescent="0.25">
      <c r="E153" s="23" t="s">
        <v>56</v>
      </c>
      <c r="F153" s="108" t="s">
        <v>10</v>
      </c>
      <c r="G153" s="22"/>
      <c r="H153" s="22"/>
      <c r="I153" s="22"/>
      <c r="J153" s="66"/>
      <c r="K153" s="66"/>
      <c r="L153" s="24">
        <v>0</v>
      </c>
      <c r="M153" s="24">
        <v>0</v>
      </c>
      <c r="N153" s="24">
        <v>0</v>
      </c>
      <c r="O153" s="66">
        <f>M153-L153</f>
        <v>0</v>
      </c>
      <c r="P153" s="66">
        <f>N153-L153</f>
        <v>0</v>
      </c>
      <c r="Q153" s="22">
        <f>IF(N153="",$C$150*O153,$C$150*P153)</f>
        <v>0</v>
      </c>
      <c r="R153" s="158">
        <v>0</v>
      </c>
      <c r="S153" s="158">
        <v>0</v>
      </c>
      <c r="T153" s="169"/>
      <c r="U153" s="92">
        <f>S153-R153</f>
        <v>0</v>
      </c>
      <c r="V153" s="66">
        <f>T153-R153</f>
        <v>0</v>
      </c>
      <c r="W153" s="22">
        <f>IF(T153="",$C$150*U153,$C$150*V153)</f>
        <v>0</v>
      </c>
    </row>
    <row r="154" spans="2:23" s="6" customFormat="1" outlineLevel="1" collapsed="1" x14ac:dyDescent="0.25">
      <c r="C154"/>
      <c r="E154" s="3" t="s">
        <v>93</v>
      </c>
      <c r="F154" s="112" t="s">
        <v>10</v>
      </c>
      <c r="G154" s="28"/>
      <c r="H154" s="28"/>
      <c r="I154" s="28"/>
      <c r="J154" s="70"/>
      <c r="K154" s="70"/>
      <c r="L154" s="71">
        <f>SUM(L152:L153)</f>
        <v>0</v>
      </c>
      <c r="M154" s="71">
        <f>SUM(M152:M153)</f>
        <v>1.0998215942155467</v>
      </c>
      <c r="N154" s="71">
        <f>SUM(N152:N153)</f>
        <v>1.0500155591350724</v>
      </c>
      <c r="O154" s="70">
        <f>M154-L154</f>
        <v>1.0998215942155467</v>
      </c>
      <c r="P154" s="70">
        <f>N154-L154</f>
        <v>1.0500155591350724</v>
      </c>
      <c r="Q154" s="28">
        <f>IF(N154="",$C$150*O154,$C$150*P154)</f>
        <v>0.84001244730805791</v>
      </c>
      <c r="R154" s="71">
        <f>SUM(R152:R153)</f>
        <v>0.86441051664846147</v>
      </c>
      <c r="S154" s="71">
        <f>SUM(S152:S153)</f>
        <v>0.54888999999999999</v>
      </c>
      <c r="T154" s="170"/>
      <c r="U154" s="123">
        <f>S154-R154</f>
        <v>-0.31552051664846148</v>
      </c>
      <c r="V154" s="103">
        <f>T154-R154</f>
        <v>-0.86441051664846147</v>
      </c>
      <c r="W154" s="28">
        <f>IF(T154="",$C$150*U154,$C$150*V154)</f>
        <v>-0.25241641331876918</v>
      </c>
    </row>
    <row r="155" spans="2:23" outlineLevel="1" collapsed="1" x14ac:dyDescent="0.25">
      <c r="K155" s="72"/>
      <c r="P155" s="72"/>
      <c r="Q155" s="40"/>
      <c r="V155" s="72"/>
      <c r="W155" s="40"/>
    </row>
    <row r="157" spans="2:23" x14ac:dyDescent="0.25">
      <c r="B157" s="75" t="s">
        <v>94</v>
      </c>
      <c r="E157" s="76" t="s">
        <v>95</v>
      </c>
      <c r="F157" s="77"/>
      <c r="G157" s="77"/>
      <c r="H157" s="77"/>
      <c r="I157" s="77"/>
      <c r="J157" s="77"/>
      <c r="K157" s="77"/>
      <c r="L157" s="77"/>
      <c r="M157" s="77"/>
      <c r="N157" s="77"/>
      <c r="O157" s="77"/>
      <c r="P157" s="77"/>
      <c r="Q157" s="77"/>
      <c r="R157" s="77"/>
      <c r="S157" s="77"/>
      <c r="T157" s="77"/>
      <c r="U157" s="77"/>
      <c r="V157" s="77"/>
      <c r="W157" s="77"/>
    </row>
    <row r="158" spans="2:23" ht="15.75" outlineLevel="1" x14ac:dyDescent="0.25">
      <c r="U158" s="124"/>
    </row>
    <row r="159" spans="2:23" outlineLevel="1" x14ac:dyDescent="0.25">
      <c r="B159" s="55" t="s">
        <v>49</v>
      </c>
      <c r="C159" s="56">
        <v>0.8</v>
      </c>
      <c r="F159" s="57"/>
      <c r="G159" s="182"/>
      <c r="H159" s="182"/>
      <c r="I159" s="182"/>
      <c r="J159" s="182"/>
      <c r="K159" s="182"/>
      <c r="L159" s="183">
        <v>2019</v>
      </c>
      <c r="M159" s="183"/>
      <c r="N159" s="183"/>
      <c r="O159" s="183"/>
      <c r="P159" s="183"/>
      <c r="Q159" s="183"/>
      <c r="R159" s="183">
        <v>2020</v>
      </c>
      <c r="S159" s="183"/>
      <c r="T159" s="183"/>
      <c r="U159" s="183"/>
      <c r="V159" s="183"/>
      <c r="W159" s="183"/>
    </row>
    <row r="160" spans="2:23" ht="45" outlineLevel="1" x14ac:dyDescent="0.25">
      <c r="G160" s="74"/>
      <c r="H160" s="74"/>
      <c r="I160" s="74"/>
      <c r="J160" s="95"/>
      <c r="K160" s="95"/>
      <c r="L160" s="74" t="s">
        <v>50</v>
      </c>
      <c r="M160" s="74" t="s">
        <v>51</v>
      </c>
      <c r="N160" s="74" t="s">
        <v>52</v>
      </c>
      <c r="O160" s="95" t="s">
        <v>53</v>
      </c>
      <c r="P160" s="95" t="s">
        <v>54</v>
      </c>
      <c r="Q160" s="78" t="s">
        <v>55</v>
      </c>
      <c r="R160" s="58" t="s">
        <v>50</v>
      </c>
      <c r="S160" s="58" t="s">
        <v>51</v>
      </c>
      <c r="T160" s="58" t="s">
        <v>52</v>
      </c>
      <c r="U160" s="59" t="s">
        <v>53</v>
      </c>
      <c r="V160" s="59" t="s">
        <v>54</v>
      </c>
      <c r="W160" s="60" t="s">
        <v>55</v>
      </c>
    </row>
    <row r="161" spans="2:23" outlineLevel="1" x14ac:dyDescent="0.25">
      <c r="E161" s="125" t="s">
        <v>96</v>
      </c>
      <c r="F161" s="27" t="s">
        <v>10</v>
      </c>
      <c r="G161" s="28"/>
      <c r="H161" s="28"/>
      <c r="I161" s="28"/>
      <c r="J161" s="70"/>
      <c r="K161" s="70"/>
      <c r="L161" s="71">
        <v>7.7036093130817722</v>
      </c>
      <c r="M161" s="80">
        <v>8.3899200046940638</v>
      </c>
      <c r="N161" s="71">
        <v>8.7727167839514681</v>
      </c>
      <c r="O161" s="70">
        <f>M161-L161</f>
        <v>0.68631069161229163</v>
      </c>
      <c r="P161" s="70">
        <f>N161-L161</f>
        <v>1.0691074708696959</v>
      </c>
      <c r="Q161" s="28">
        <f>IF(N161="",$C$159*O161,$C$159*P161)</f>
        <v>0.85528597669575679</v>
      </c>
      <c r="R161" s="71">
        <v>7.9893850170214575</v>
      </c>
      <c r="S161" s="71">
        <v>6.5324643969065646</v>
      </c>
      <c r="T161" s="71"/>
      <c r="U161" s="70">
        <f>S161-R161</f>
        <v>-1.456920620114893</v>
      </c>
      <c r="V161" s="103">
        <f>T161-R161</f>
        <v>-7.9893850170214575</v>
      </c>
      <c r="W161" s="94">
        <f>IF(T161="",$C$159*U161,$C$159*V161)</f>
        <v>-1.1655364960919143</v>
      </c>
    </row>
    <row r="162" spans="2:23" outlineLevel="1" collapsed="1" x14ac:dyDescent="0.25">
      <c r="K162" s="72"/>
      <c r="P162" s="72"/>
      <c r="Q162" s="40"/>
      <c r="V162" s="72"/>
      <c r="W162" s="40"/>
    </row>
    <row r="164" spans="2:23" x14ac:dyDescent="0.25">
      <c r="B164" s="49">
        <v>6</v>
      </c>
      <c r="E164" s="50" t="s">
        <v>97</v>
      </c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</row>
    <row r="165" spans="2:23" outlineLevel="1" x14ac:dyDescent="0.25"/>
    <row r="166" spans="2:23" outlineLevel="1" x14ac:dyDescent="0.25">
      <c r="B166" s="55" t="s">
        <v>49</v>
      </c>
      <c r="C166" s="56">
        <v>1</v>
      </c>
      <c r="F166" s="57"/>
      <c r="G166" s="182"/>
      <c r="H166" s="182"/>
      <c r="I166" s="182"/>
      <c r="J166" s="182"/>
      <c r="K166" s="182"/>
      <c r="L166" s="183">
        <v>2019</v>
      </c>
      <c r="M166" s="183"/>
      <c r="N166" s="183"/>
      <c r="O166" s="183"/>
      <c r="P166" s="183"/>
      <c r="Q166" s="183"/>
      <c r="R166" s="183">
        <v>2020</v>
      </c>
      <c r="S166" s="183"/>
      <c r="T166" s="183"/>
      <c r="U166" s="183"/>
      <c r="V166" s="183"/>
      <c r="W166" s="183"/>
    </row>
    <row r="167" spans="2:23" ht="45" outlineLevel="1" x14ac:dyDescent="0.25">
      <c r="G167" s="74"/>
      <c r="H167" s="74"/>
      <c r="I167" s="74"/>
      <c r="J167" s="95"/>
      <c r="K167" s="95"/>
      <c r="L167" s="74" t="s">
        <v>50</v>
      </c>
      <c r="M167" s="74" t="s">
        <v>51</v>
      </c>
      <c r="N167" s="74" t="s">
        <v>52</v>
      </c>
      <c r="O167" s="95" t="s">
        <v>53</v>
      </c>
      <c r="P167" s="95" t="s">
        <v>54</v>
      </c>
      <c r="Q167" s="78" t="s">
        <v>55</v>
      </c>
      <c r="R167" s="74" t="s">
        <v>50</v>
      </c>
      <c r="S167" s="74" t="s">
        <v>51</v>
      </c>
      <c r="T167" s="74" t="s">
        <v>52</v>
      </c>
      <c r="U167" s="95" t="s">
        <v>53</v>
      </c>
      <c r="V167" s="95" t="s">
        <v>54</v>
      </c>
      <c r="W167" s="78" t="s">
        <v>55</v>
      </c>
    </row>
    <row r="168" spans="2:23" ht="50.25" customHeight="1" outlineLevel="1" x14ac:dyDescent="0.25">
      <c r="E168" s="125" t="s">
        <v>98</v>
      </c>
      <c r="F168" s="27" t="s">
        <v>10</v>
      </c>
      <c r="G168" s="27"/>
      <c r="H168" s="27"/>
      <c r="I168" s="27"/>
      <c r="J168" s="70"/>
      <c r="K168" s="70"/>
      <c r="L168" s="71">
        <v>34.360538349999999</v>
      </c>
      <c r="M168" s="171">
        <v>34.299999999999997</v>
      </c>
      <c r="N168" s="150">
        <v>34.291018999999999</v>
      </c>
      <c r="O168" s="70">
        <f>M168-L168</f>
        <v>-6.0538350000001628E-2</v>
      </c>
      <c r="P168" s="70">
        <f>N168-L168</f>
        <v>-6.9519350000000202E-2</v>
      </c>
      <c r="Q168" s="28">
        <f>-IF(N168="",$C$166*O168,$C$166*P168)</f>
        <v>6.9519350000000202E-2</v>
      </c>
      <c r="R168" s="71">
        <v>34.867902319966802</v>
      </c>
      <c r="S168" s="71">
        <v>34.671955619999999</v>
      </c>
      <c r="T168" s="27"/>
      <c r="U168" s="70">
        <f>S168-R168</f>
        <v>-0.19594669996680381</v>
      </c>
      <c r="V168" s="70">
        <f>T168-R168</f>
        <v>-34.867902319966802</v>
      </c>
      <c r="W168" s="28">
        <f>-IF(T168="",$C$166*U168,$C$166*V168)</f>
        <v>0.19594669996680381</v>
      </c>
    </row>
    <row r="169" spans="2:23" outlineLevel="1" collapsed="1" x14ac:dyDescent="0.25">
      <c r="K169" s="72"/>
      <c r="P169" s="72"/>
      <c r="Q169" s="40"/>
      <c r="V169" s="72"/>
      <c r="W169" s="40"/>
    </row>
    <row r="171" spans="2:23" x14ac:dyDescent="0.25">
      <c r="B171" s="49">
        <v>7</v>
      </c>
      <c r="E171" s="50" t="s">
        <v>99</v>
      </c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</row>
    <row r="172" spans="2:23" outlineLevel="1" x14ac:dyDescent="0.25"/>
    <row r="173" spans="2:23" outlineLevel="1" x14ac:dyDescent="0.25">
      <c r="B173" s="55" t="s">
        <v>49</v>
      </c>
      <c r="C173" s="56">
        <v>1</v>
      </c>
      <c r="F173" s="57"/>
      <c r="G173" s="182"/>
      <c r="H173" s="182"/>
      <c r="I173" s="182"/>
      <c r="J173" s="182"/>
      <c r="K173" s="182"/>
      <c r="L173" s="183">
        <v>2019</v>
      </c>
      <c r="M173" s="183"/>
      <c r="N173" s="183"/>
      <c r="O173" s="183"/>
      <c r="P173" s="183"/>
      <c r="Q173" s="183"/>
      <c r="R173" s="183">
        <v>2020</v>
      </c>
      <c r="S173" s="183"/>
      <c r="T173" s="183"/>
      <c r="U173" s="183"/>
      <c r="V173" s="183"/>
      <c r="W173" s="183"/>
    </row>
    <row r="174" spans="2:23" ht="45" outlineLevel="1" x14ac:dyDescent="0.25">
      <c r="G174" s="74"/>
      <c r="H174" s="74"/>
      <c r="I174" s="74"/>
      <c r="J174" s="95"/>
      <c r="K174" s="95"/>
      <c r="L174" s="74" t="s">
        <v>50</v>
      </c>
      <c r="M174" s="74" t="s">
        <v>51</v>
      </c>
      <c r="N174" s="74" t="s">
        <v>52</v>
      </c>
      <c r="O174" s="95" t="s">
        <v>53</v>
      </c>
      <c r="P174" s="95" t="s">
        <v>54</v>
      </c>
      <c r="Q174" s="78" t="s">
        <v>55</v>
      </c>
      <c r="R174" s="74" t="s">
        <v>50</v>
      </c>
      <c r="S174" s="74" t="s">
        <v>51</v>
      </c>
      <c r="T174" s="74" t="s">
        <v>52</v>
      </c>
      <c r="U174" s="95" t="s">
        <v>53</v>
      </c>
      <c r="V174" s="95" t="s">
        <v>54</v>
      </c>
      <c r="W174" s="78" t="s">
        <v>55</v>
      </c>
    </row>
    <row r="175" spans="2:23" outlineLevel="1" x14ac:dyDescent="0.25">
      <c r="E175" s="125" t="s">
        <v>100</v>
      </c>
      <c r="F175" s="27" t="s">
        <v>10</v>
      </c>
      <c r="G175" s="28"/>
      <c r="H175" s="28"/>
      <c r="I175" s="28"/>
      <c r="J175" s="70"/>
      <c r="K175" s="70"/>
      <c r="L175" s="160">
        <v>79.872</v>
      </c>
      <c r="M175" s="160">
        <v>79.88079311425038</v>
      </c>
      <c r="N175" s="160">
        <v>79.878154107011056</v>
      </c>
      <c r="O175" s="70">
        <f>M175-L175</f>
        <v>8.7931142503805404E-3</v>
      </c>
      <c r="P175" s="70">
        <f>N175-L175</f>
        <v>6.1541070110564533E-3</v>
      </c>
      <c r="Q175" s="28">
        <f>IF(N175="",$C$166*O175,$C$166*P175)</f>
        <v>6.1541070110564533E-3</v>
      </c>
      <c r="R175" s="71">
        <v>82.397394648888508</v>
      </c>
      <c r="S175" s="71">
        <v>81.342058559908452</v>
      </c>
      <c r="T175" s="27"/>
      <c r="U175" s="70">
        <f>S175-R175</f>
        <v>-1.0553360889800558</v>
      </c>
      <c r="V175" s="70">
        <f>T175-R175</f>
        <v>-82.397394648888508</v>
      </c>
      <c r="W175" s="28">
        <f>IF(T175="",$C$173*U175,$C$173*V175)</f>
        <v>-1.0553360889800558</v>
      </c>
    </row>
    <row r="176" spans="2:23" outlineLevel="1" collapsed="1" x14ac:dyDescent="0.25">
      <c r="E176" s="48"/>
      <c r="F176" s="48"/>
      <c r="G176" s="48"/>
      <c r="H176" s="48"/>
      <c r="I176" s="126"/>
      <c r="J176" s="127"/>
      <c r="K176" s="128"/>
      <c r="L176" s="48"/>
      <c r="M176" s="48"/>
      <c r="N176" s="126"/>
      <c r="O176" s="127"/>
      <c r="P176" s="128"/>
      <c r="Q176" s="40"/>
      <c r="R176" s="40"/>
      <c r="S176" s="48"/>
      <c r="T176" s="126"/>
      <c r="U176" s="127"/>
      <c r="V176" s="128"/>
      <c r="W176" s="40"/>
    </row>
    <row r="178" spans="2:23" x14ac:dyDescent="0.25">
      <c r="B178" s="49">
        <v>8</v>
      </c>
      <c r="E178" s="50" t="s">
        <v>18</v>
      </c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</row>
    <row r="179" spans="2:23" outlineLevel="1" x14ac:dyDescent="0.25"/>
    <row r="180" spans="2:23" outlineLevel="1" x14ac:dyDescent="0.25">
      <c r="B180" s="55" t="s">
        <v>49</v>
      </c>
      <c r="C180" s="56">
        <v>1</v>
      </c>
      <c r="F180" s="57"/>
      <c r="G180" s="182"/>
      <c r="H180" s="182"/>
      <c r="I180" s="182"/>
      <c r="J180" s="182"/>
      <c r="K180" s="182"/>
      <c r="L180" s="183">
        <v>2019</v>
      </c>
      <c r="M180" s="183"/>
      <c r="N180" s="183"/>
      <c r="O180" s="183"/>
      <c r="P180" s="183"/>
      <c r="Q180" s="183"/>
      <c r="R180" s="183">
        <v>2020</v>
      </c>
      <c r="S180" s="183"/>
      <c r="T180" s="183"/>
      <c r="U180" s="183"/>
      <c r="V180" s="183"/>
      <c r="W180" s="183"/>
    </row>
    <row r="181" spans="2:23" ht="45" outlineLevel="1" x14ac:dyDescent="0.25">
      <c r="G181" s="74"/>
      <c r="H181" s="74"/>
      <c r="I181" s="74"/>
      <c r="J181" s="95"/>
      <c r="K181" s="95"/>
      <c r="L181" s="74" t="s">
        <v>50</v>
      </c>
      <c r="M181" s="74" t="s">
        <v>51</v>
      </c>
      <c r="N181" s="74" t="s">
        <v>52</v>
      </c>
      <c r="O181" s="95" t="s">
        <v>53</v>
      </c>
      <c r="P181" s="95" t="s">
        <v>54</v>
      </c>
      <c r="Q181" s="78" t="s">
        <v>55</v>
      </c>
      <c r="R181" s="74" t="s">
        <v>50</v>
      </c>
      <c r="S181" s="74" t="s">
        <v>51</v>
      </c>
      <c r="T181" s="74" t="s">
        <v>52</v>
      </c>
      <c r="U181" s="95" t="s">
        <v>53</v>
      </c>
      <c r="V181" s="95" t="s">
        <v>54</v>
      </c>
      <c r="W181" s="78" t="s">
        <v>55</v>
      </c>
    </row>
    <row r="182" spans="2:23" outlineLevel="1" x14ac:dyDescent="0.25">
      <c r="E182" s="13" t="s">
        <v>101</v>
      </c>
      <c r="F182" s="27" t="s">
        <v>10</v>
      </c>
      <c r="G182" s="28"/>
      <c r="H182" s="28"/>
      <c r="I182" s="28"/>
      <c r="J182" s="70"/>
      <c r="K182" s="70"/>
      <c r="L182" s="71">
        <v>0</v>
      </c>
      <c r="M182" s="172">
        <v>0.60499999999999998</v>
      </c>
      <c r="N182" s="160">
        <v>0.443</v>
      </c>
      <c r="O182" s="70">
        <f>M182-L182</f>
        <v>0.60499999999999998</v>
      </c>
      <c r="P182" s="70">
        <f>N182-L182</f>
        <v>0.443</v>
      </c>
      <c r="Q182" s="28">
        <f>IF(N182="",$C$180*O182,$C$180*P182)</f>
        <v>0.443</v>
      </c>
      <c r="R182" s="71">
        <v>0</v>
      </c>
      <c r="S182" s="173">
        <v>0.52</v>
      </c>
      <c r="T182" s="27"/>
      <c r="U182" s="70">
        <f>S182-R182</f>
        <v>0.52</v>
      </c>
      <c r="V182" s="70">
        <f>T182-R182</f>
        <v>0</v>
      </c>
      <c r="W182" s="28">
        <f>IF(T182="",$C$180*U182,$C$180*V182)</f>
        <v>0.52</v>
      </c>
    </row>
    <row r="183" spans="2:23" outlineLevel="1" collapsed="1" x14ac:dyDescent="0.25">
      <c r="K183" s="72"/>
      <c r="P183" s="72"/>
      <c r="Q183" s="40"/>
      <c r="V183" s="72"/>
      <c r="W183" s="40"/>
    </row>
    <row r="185" spans="2:23" x14ac:dyDescent="0.25">
      <c r="B185" s="49">
        <v>9</v>
      </c>
      <c r="E185" s="50" t="s">
        <v>102</v>
      </c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</row>
    <row r="187" spans="2:23" outlineLevel="1" x14ac:dyDescent="0.25">
      <c r="B187" s="55" t="s">
        <v>49</v>
      </c>
      <c r="C187" s="56">
        <v>1</v>
      </c>
      <c r="F187" s="57"/>
      <c r="G187" s="182"/>
      <c r="H187" s="182"/>
      <c r="I187" s="182"/>
      <c r="J187" s="182"/>
      <c r="K187" s="182"/>
      <c r="L187" s="183">
        <v>2019</v>
      </c>
      <c r="M187" s="183"/>
      <c r="N187" s="183"/>
      <c r="O187" s="183"/>
      <c r="P187" s="183"/>
      <c r="Q187" s="183"/>
      <c r="R187" s="183">
        <v>2020</v>
      </c>
      <c r="S187" s="183"/>
      <c r="T187" s="183"/>
      <c r="U187" s="183"/>
      <c r="V187" s="183"/>
      <c r="W187" s="183"/>
    </row>
    <row r="188" spans="2:23" ht="45" outlineLevel="1" x14ac:dyDescent="0.25">
      <c r="G188" s="74"/>
      <c r="H188" s="74"/>
      <c r="I188" s="74"/>
      <c r="J188" s="95"/>
      <c r="K188" s="95"/>
      <c r="L188" s="74" t="s">
        <v>50</v>
      </c>
      <c r="M188" s="74" t="s">
        <v>51</v>
      </c>
      <c r="N188" s="74" t="s">
        <v>52</v>
      </c>
      <c r="O188" s="95" t="s">
        <v>53</v>
      </c>
      <c r="P188" s="95" t="s">
        <v>54</v>
      </c>
      <c r="Q188" s="78" t="s">
        <v>55</v>
      </c>
      <c r="R188" s="74" t="s">
        <v>50</v>
      </c>
      <c r="S188" s="74" t="s">
        <v>51</v>
      </c>
      <c r="T188" s="74" t="s">
        <v>52</v>
      </c>
      <c r="U188" s="95" t="s">
        <v>53</v>
      </c>
      <c r="V188" s="95" t="s">
        <v>54</v>
      </c>
      <c r="W188" s="78" t="s">
        <v>55</v>
      </c>
    </row>
    <row r="189" spans="2:23" outlineLevel="1" x14ac:dyDescent="0.25">
      <c r="E189" s="13" t="s">
        <v>103</v>
      </c>
      <c r="F189" s="27" t="s">
        <v>10</v>
      </c>
      <c r="G189" s="28"/>
      <c r="H189" s="28"/>
      <c r="I189" s="27"/>
      <c r="J189" s="70"/>
      <c r="K189" s="70"/>
      <c r="L189" s="174">
        <v>18.776807549162807</v>
      </c>
      <c r="M189" s="172">
        <v>20.074000000000002</v>
      </c>
      <c r="N189" s="172">
        <v>19.799301</v>
      </c>
      <c r="O189" s="70">
        <f>M189-L189</f>
        <v>1.2971924508371941</v>
      </c>
      <c r="P189" s="70">
        <f>N189-L189</f>
        <v>1.0224934508371923</v>
      </c>
      <c r="Q189" s="28">
        <f>IF(N189="",$C$187*O189,$C$187*P189)</f>
        <v>1.0224934508371923</v>
      </c>
      <c r="R189" s="71">
        <v>19.648298754313991</v>
      </c>
      <c r="S189" s="71">
        <v>17.881778624880148</v>
      </c>
      <c r="T189" s="27"/>
      <c r="U189" s="70">
        <f>S189-R189</f>
        <v>-1.7665201294338431</v>
      </c>
      <c r="V189" s="70">
        <f>T189-R189</f>
        <v>-19.648298754313991</v>
      </c>
      <c r="W189" s="41">
        <f>IF(T189="",$C$187*U189,$C$187*V189)</f>
        <v>-1.7665201294338431</v>
      </c>
    </row>
    <row r="190" spans="2:23" outlineLevel="1" x14ac:dyDescent="0.25"/>
    <row r="191" spans="2:23" outlineLevel="1" x14ac:dyDescent="0.25">
      <c r="B191" s="49">
        <v>10</v>
      </c>
      <c r="E191" s="50" t="s">
        <v>104</v>
      </c>
      <c r="F191" s="51"/>
      <c r="G191" s="51"/>
      <c r="H191" s="51"/>
      <c r="I191" s="51"/>
      <c r="J191" s="51"/>
      <c r="K191" s="51"/>
      <c r="L191" s="51"/>
      <c r="M191" s="51"/>
      <c r="N191" s="51"/>
      <c r="O191" s="51"/>
      <c r="P191" s="51"/>
      <c r="Q191" s="51"/>
      <c r="R191" s="51"/>
      <c r="S191" s="51"/>
      <c r="T191" s="51"/>
      <c r="U191" s="51"/>
      <c r="V191" s="51"/>
      <c r="W191" s="51"/>
    </row>
    <row r="192" spans="2:23" outlineLevel="1" x14ac:dyDescent="0.25"/>
    <row r="193" spans="2:23" outlineLevel="1" x14ac:dyDescent="0.25">
      <c r="B193" s="55" t="s">
        <v>49</v>
      </c>
      <c r="C193" s="56">
        <v>1</v>
      </c>
      <c r="F193" s="57"/>
      <c r="G193" s="182"/>
      <c r="H193" s="182"/>
      <c r="I193" s="182"/>
      <c r="J193" s="182"/>
      <c r="K193" s="182"/>
      <c r="L193" s="183">
        <v>2019</v>
      </c>
      <c r="M193" s="183"/>
      <c r="N193" s="183"/>
      <c r="O193" s="183"/>
      <c r="P193" s="183"/>
      <c r="Q193" s="183"/>
      <c r="R193" s="183">
        <v>2020</v>
      </c>
      <c r="S193" s="183"/>
      <c r="T193" s="183"/>
      <c r="U193" s="183"/>
      <c r="V193" s="183"/>
      <c r="W193" s="183"/>
    </row>
    <row r="194" spans="2:23" ht="45" outlineLevel="1" x14ac:dyDescent="0.25">
      <c r="G194" s="74"/>
      <c r="H194" s="74"/>
      <c r="I194" s="74"/>
      <c r="J194" s="95"/>
      <c r="K194" s="95"/>
      <c r="L194" s="74" t="s">
        <v>50</v>
      </c>
      <c r="M194" s="74" t="s">
        <v>51</v>
      </c>
      <c r="N194" s="74" t="s">
        <v>52</v>
      </c>
      <c r="O194" s="95" t="s">
        <v>53</v>
      </c>
      <c r="P194" s="95" t="s">
        <v>54</v>
      </c>
      <c r="Q194" s="78" t="s">
        <v>55</v>
      </c>
      <c r="R194" s="74" t="s">
        <v>50</v>
      </c>
      <c r="S194" s="74" t="s">
        <v>51</v>
      </c>
      <c r="T194" s="74" t="s">
        <v>52</v>
      </c>
      <c r="U194" s="95" t="s">
        <v>53</v>
      </c>
      <c r="V194" s="95" t="s">
        <v>54</v>
      </c>
      <c r="W194" s="78" t="s">
        <v>55</v>
      </c>
    </row>
    <row r="195" spans="2:23" outlineLevel="1" x14ac:dyDescent="0.25">
      <c r="E195" s="125" t="s">
        <v>20</v>
      </c>
      <c r="F195" s="27" t="s">
        <v>10</v>
      </c>
      <c r="G195" s="28"/>
      <c r="H195" s="28"/>
      <c r="I195" s="27"/>
      <c r="J195" s="70"/>
      <c r="K195" s="70"/>
      <c r="L195" s="94">
        <v>0.24</v>
      </c>
      <c r="M195" s="175">
        <v>0.86556</v>
      </c>
      <c r="N195" s="160">
        <v>0.86558000000000002</v>
      </c>
      <c r="O195" s="70">
        <f>M195-L195</f>
        <v>0.62556</v>
      </c>
      <c r="P195" s="70">
        <f>N195-L195</f>
        <v>0.62558000000000002</v>
      </c>
      <c r="Q195" s="28">
        <f>IF(N195="",$C$187*O195,$C$187*P195)</f>
        <v>0.62558000000000002</v>
      </c>
      <c r="R195" s="71">
        <v>0.6</v>
      </c>
      <c r="S195" s="71">
        <v>0.102427</v>
      </c>
      <c r="T195" s="96"/>
      <c r="U195" s="70">
        <f>S195-R195</f>
        <v>-0.49757299999999999</v>
      </c>
      <c r="V195" s="70">
        <f>T195-R195</f>
        <v>-0.6</v>
      </c>
      <c r="W195" s="28">
        <f>IF(T195="",$C$193*U195,$C$193*V195)</f>
        <v>-0.49757299999999999</v>
      </c>
    </row>
    <row r="196" spans="2:23" outlineLevel="1" x14ac:dyDescent="0.25">
      <c r="E196" s="129"/>
      <c r="F196" s="48"/>
      <c r="G196" s="40"/>
      <c r="H196" s="40"/>
      <c r="I196" s="99"/>
      <c r="J196" s="45"/>
      <c r="K196" s="45"/>
      <c r="L196" s="45"/>
      <c r="M196" s="100"/>
      <c r="N196" s="99"/>
      <c r="O196" s="45"/>
      <c r="P196" s="45"/>
      <c r="Q196" s="45"/>
      <c r="R196" s="45"/>
      <c r="S196" s="99"/>
      <c r="T196" s="99"/>
      <c r="U196" s="45"/>
      <c r="V196" s="45"/>
      <c r="W196" s="45"/>
    </row>
    <row r="197" spans="2:23" outlineLevel="1" x14ac:dyDescent="0.25">
      <c r="B197" s="49">
        <v>11</v>
      </c>
      <c r="E197" s="50" t="s">
        <v>23</v>
      </c>
      <c r="F197" s="51"/>
      <c r="G197" s="51"/>
      <c r="H197" s="51"/>
      <c r="I197" s="51"/>
      <c r="J197" s="51"/>
      <c r="K197" s="51"/>
      <c r="L197" s="51"/>
      <c r="M197" s="51"/>
      <c r="N197" s="51"/>
      <c r="O197" s="51"/>
      <c r="P197" s="51"/>
      <c r="Q197" s="51"/>
      <c r="R197" s="51"/>
      <c r="S197" s="51"/>
      <c r="T197" s="51"/>
      <c r="U197" s="51"/>
      <c r="V197" s="51"/>
      <c r="W197" s="51"/>
    </row>
    <row r="198" spans="2:23" outlineLevel="1" x14ac:dyDescent="0.25"/>
    <row r="199" spans="2:23" outlineLevel="1" x14ac:dyDescent="0.25">
      <c r="B199" s="55" t="s">
        <v>49</v>
      </c>
      <c r="C199" s="56">
        <v>1</v>
      </c>
      <c r="F199" s="57"/>
      <c r="G199" s="182"/>
      <c r="H199" s="182"/>
      <c r="I199" s="182"/>
      <c r="J199" s="182"/>
      <c r="K199" s="182"/>
      <c r="L199" s="183">
        <v>2019</v>
      </c>
      <c r="M199" s="183"/>
      <c r="N199" s="183"/>
      <c r="O199" s="183"/>
      <c r="P199" s="183"/>
      <c r="Q199" s="183"/>
      <c r="R199" s="183">
        <v>2020</v>
      </c>
      <c r="S199" s="183"/>
      <c r="T199" s="183"/>
      <c r="U199" s="183"/>
      <c r="V199" s="183"/>
      <c r="W199" s="183"/>
    </row>
    <row r="200" spans="2:23" ht="45" outlineLevel="1" x14ac:dyDescent="0.25">
      <c r="G200" s="74"/>
      <c r="H200" s="74"/>
      <c r="I200" s="74"/>
      <c r="J200" s="95"/>
      <c r="K200" s="95"/>
      <c r="L200" s="74" t="s">
        <v>50</v>
      </c>
      <c r="M200" s="74" t="s">
        <v>51</v>
      </c>
      <c r="N200" s="74" t="s">
        <v>52</v>
      </c>
      <c r="O200" s="95" t="s">
        <v>53</v>
      </c>
      <c r="P200" s="95" t="s">
        <v>54</v>
      </c>
      <c r="Q200" s="78" t="s">
        <v>55</v>
      </c>
      <c r="R200" s="74" t="s">
        <v>50</v>
      </c>
      <c r="S200" s="74" t="s">
        <v>51</v>
      </c>
      <c r="T200" s="74" t="s">
        <v>52</v>
      </c>
      <c r="U200" s="95" t="s">
        <v>53</v>
      </c>
      <c r="V200" s="95" t="s">
        <v>54</v>
      </c>
      <c r="W200" s="78" t="s">
        <v>55</v>
      </c>
    </row>
    <row r="201" spans="2:23" outlineLevel="1" x14ac:dyDescent="0.25">
      <c r="E201" s="125" t="s">
        <v>105</v>
      </c>
      <c r="F201" s="27" t="s">
        <v>10</v>
      </c>
      <c r="G201" s="28"/>
      <c r="H201" s="28"/>
      <c r="I201" s="27"/>
      <c r="J201" s="70"/>
      <c r="K201" s="70"/>
      <c r="L201" s="71">
        <v>0</v>
      </c>
      <c r="M201" s="160">
        <v>0.72699999999999998</v>
      </c>
      <c r="N201" s="160">
        <v>0.93287065999999996</v>
      </c>
      <c r="O201" s="70">
        <f>M201-L201</f>
        <v>0.72699999999999998</v>
      </c>
      <c r="P201" s="70">
        <f>N201-L201</f>
        <v>0.93287065999999996</v>
      </c>
      <c r="Q201" s="28">
        <f>-IF(N201="",$C$199*O201,$C$199*P201)</f>
        <v>-0.93287065999999996</v>
      </c>
      <c r="R201" s="71">
        <v>0</v>
      </c>
      <c r="S201" s="71">
        <v>0.38355299999999998</v>
      </c>
      <c r="T201" s="96"/>
      <c r="U201" s="70">
        <f>S201-R201</f>
        <v>0.38355299999999998</v>
      </c>
      <c r="V201" s="70">
        <f>T201-R201</f>
        <v>0</v>
      </c>
      <c r="W201" s="28">
        <f>-IF(T201="",$C$199*U201,$C$199*V201)</f>
        <v>-0.38355299999999998</v>
      </c>
    </row>
    <row r="202" spans="2:23" outlineLevel="1" x14ac:dyDescent="0.25">
      <c r="E202" s="129"/>
      <c r="F202" s="99"/>
      <c r="G202" s="45"/>
      <c r="H202" s="45"/>
      <c r="I202" s="99"/>
      <c r="J202" s="45"/>
      <c r="K202" s="45"/>
      <c r="L202" s="45"/>
      <c r="M202" s="100"/>
      <c r="N202" s="99"/>
      <c r="O202" s="45"/>
      <c r="P202" s="45"/>
      <c r="Q202" s="45"/>
      <c r="R202" s="45"/>
      <c r="S202" s="99"/>
      <c r="T202" s="99"/>
      <c r="U202" s="45"/>
      <c r="V202" s="45"/>
      <c r="W202" s="45"/>
    </row>
    <row r="203" spans="2:23" outlineLevel="1" x14ac:dyDescent="0.25">
      <c r="E203" s="129"/>
      <c r="F203" s="99"/>
      <c r="G203" s="45"/>
      <c r="H203" s="45"/>
      <c r="I203" s="99"/>
      <c r="J203" s="45"/>
      <c r="K203" s="45"/>
      <c r="L203" s="45"/>
      <c r="M203" s="100"/>
      <c r="N203" s="99"/>
      <c r="O203" s="45"/>
      <c r="P203" s="45"/>
      <c r="Q203" s="45"/>
      <c r="R203" s="45"/>
      <c r="S203" s="99"/>
      <c r="T203" s="99"/>
      <c r="U203" s="45"/>
      <c r="V203" s="45"/>
      <c r="W203" s="45"/>
    </row>
    <row r="204" spans="2:23" outlineLevel="1" x14ac:dyDescent="0.25">
      <c r="B204" s="49">
        <v>12</v>
      </c>
      <c r="E204" s="50" t="s">
        <v>22</v>
      </c>
      <c r="F204" s="51"/>
      <c r="G204" s="51"/>
      <c r="H204" s="51"/>
      <c r="I204" s="51"/>
      <c r="J204" s="51"/>
      <c r="K204" s="51"/>
      <c r="L204" s="51"/>
      <c r="M204" s="51"/>
      <c r="N204" s="51"/>
      <c r="O204" s="51"/>
      <c r="P204" s="51"/>
      <c r="Q204" s="51"/>
      <c r="R204" s="51"/>
      <c r="S204" s="51"/>
      <c r="T204" s="51"/>
      <c r="U204" s="51"/>
      <c r="V204" s="51"/>
      <c r="W204" s="51"/>
    </row>
    <row r="205" spans="2:23" outlineLevel="1" x14ac:dyDescent="0.25"/>
    <row r="206" spans="2:23" outlineLevel="1" x14ac:dyDescent="0.25">
      <c r="B206" s="55" t="s">
        <v>49</v>
      </c>
      <c r="C206" s="56">
        <v>1</v>
      </c>
      <c r="F206" s="57"/>
      <c r="G206" s="182"/>
      <c r="H206" s="182"/>
      <c r="I206" s="182"/>
      <c r="J206" s="182"/>
      <c r="K206" s="182"/>
      <c r="L206" s="183">
        <v>2019</v>
      </c>
      <c r="M206" s="183"/>
      <c r="N206" s="183"/>
      <c r="O206" s="183"/>
      <c r="P206" s="183"/>
      <c r="Q206" s="183"/>
      <c r="R206" s="183">
        <v>2020</v>
      </c>
      <c r="S206" s="183"/>
      <c r="T206" s="183"/>
      <c r="U206" s="183"/>
      <c r="V206" s="183"/>
      <c r="W206" s="183"/>
    </row>
    <row r="207" spans="2:23" ht="45" outlineLevel="1" x14ac:dyDescent="0.25">
      <c r="E207" s="7" t="s">
        <v>106</v>
      </c>
      <c r="G207" s="74"/>
      <c r="H207" s="74"/>
      <c r="I207" s="74"/>
      <c r="J207" s="95"/>
      <c r="K207" s="95"/>
      <c r="L207" s="74" t="s">
        <v>50</v>
      </c>
      <c r="M207" s="74" t="s">
        <v>51</v>
      </c>
      <c r="N207" s="74" t="s">
        <v>52</v>
      </c>
      <c r="O207" s="95" t="s">
        <v>53</v>
      </c>
      <c r="P207" s="95" t="s">
        <v>54</v>
      </c>
      <c r="Q207" s="78" t="s">
        <v>55</v>
      </c>
      <c r="R207" s="74" t="s">
        <v>50</v>
      </c>
      <c r="S207" s="74" t="s">
        <v>51</v>
      </c>
      <c r="T207" s="74" t="s">
        <v>52</v>
      </c>
      <c r="U207" s="95" t="s">
        <v>53</v>
      </c>
      <c r="V207" s="95" t="s">
        <v>54</v>
      </c>
      <c r="W207" s="78" t="s">
        <v>55</v>
      </c>
    </row>
    <row r="208" spans="2:23" outlineLevel="1" x14ac:dyDescent="0.25">
      <c r="E208" s="13" t="s">
        <v>107</v>
      </c>
      <c r="F208" s="27" t="s">
        <v>10</v>
      </c>
      <c r="G208" s="28"/>
      <c r="H208" s="28"/>
      <c r="I208" s="27"/>
      <c r="J208" s="70"/>
      <c r="K208" s="70"/>
      <c r="L208" s="71">
        <v>5.0260999999999996</v>
      </c>
      <c r="M208" s="176"/>
      <c r="N208" s="71">
        <v>4.6471999999999998</v>
      </c>
      <c r="O208" s="28">
        <f>M208-L208</f>
        <v>-5.0260999999999996</v>
      </c>
      <c r="P208" s="41">
        <f>N208-L208</f>
        <v>-0.37889999999999979</v>
      </c>
      <c r="Q208" s="177">
        <f>P208</f>
        <v>-0.37889999999999979</v>
      </c>
      <c r="R208" s="28">
        <v>2.5447826249999994</v>
      </c>
      <c r="S208" s="61"/>
      <c r="T208" s="61"/>
      <c r="U208" s="61"/>
      <c r="V208" s="61"/>
      <c r="W208" s="61"/>
    </row>
    <row r="209" spans="2:23" s="25" customFormat="1" outlineLevel="1" x14ac:dyDescent="0.25">
      <c r="E209" s="130"/>
      <c r="F209" s="99"/>
      <c r="G209" s="45"/>
      <c r="H209" s="45"/>
      <c r="I209" s="99"/>
      <c r="J209" s="45"/>
      <c r="K209" s="45"/>
      <c r="L209" s="45"/>
      <c r="M209" s="100"/>
      <c r="N209" s="99"/>
      <c r="O209" s="45"/>
      <c r="P209" s="45"/>
      <c r="Q209" s="101"/>
      <c r="R209" s="45"/>
      <c r="S209" s="99"/>
      <c r="T209" s="99"/>
      <c r="U209" s="45"/>
      <c r="V209" s="45"/>
      <c r="W209" s="45"/>
    </row>
    <row r="210" spans="2:23" outlineLevel="1" x14ac:dyDescent="0.25">
      <c r="B210" s="49">
        <v>13</v>
      </c>
      <c r="E210" s="50" t="s">
        <v>108</v>
      </c>
      <c r="F210" s="51"/>
      <c r="G210" s="51"/>
      <c r="H210" s="51"/>
      <c r="I210" s="51"/>
      <c r="J210" s="51"/>
      <c r="K210" s="51"/>
      <c r="L210" s="51"/>
      <c r="M210" s="51"/>
      <c r="N210" s="51"/>
      <c r="O210" s="51"/>
      <c r="P210" s="51"/>
      <c r="Q210" s="51"/>
      <c r="R210" s="51"/>
      <c r="S210" s="51"/>
      <c r="T210" s="51"/>
      <c r="U210" s="51"/>
      <c r="V210" s="51"/>
      <c r="W210" s="51"/>
    </row>
    <row r="211" spans="2:23" outlineLevel="1" x14ac:dyDescent="0.25"/>
    <row r="212" spans="2:23" outlineLevel="1" x14ac:dyDescent="0.25">
      <c r="B212" s="55" t="s">
        <v>49</v>
      </c>
      <c r="C212" s="56">
        <v>1</v>
      </c>
      <c r="F212" s="57"/>
      <c r="G212" s="182"/>
      <c r="H212" s="182"/>
      <c r="I212" s="182"/>
      <c r="J212" s="182"/>
      <c r="K212" s="182"/>
      <c r="L212" s="183">
        <v>2019</v>
      </c>
      <c r="M212" s="183"/>
      <c r="N212" s="183"/>
      <c r="O212" s="183"/>
      <c r="P212" s="183"/>
      <c r="Q212" s="183"/>
      <c r="R212" s="183">
        <v>2020</v>
      </c>
      <c r="S212" s="183"/>
      <c r="T212" s="183"/>
      <c r="U212" s="183"/>
      <c r="V212" s="183"/>
      <c r="W212" s="183"/>
    </row>
    <row r="213" spans="2:23" ht="45" outlineLevel="1" x14ac:dyDescent="0.25">
      <c r="G213" s="74"/>
      <c r="H213" s="74"/>
      <c r="I213" s="74"/>
      <c r="J213" s="95"/>
      <c r="K213" s="95"/>
      <c r="L213" s="74" t="s">
        <v>50</v>
      </c>
      <c r="M213" s="74" t="s">
        <v>51</v>
      </c>
      <c r="N213" s="74" t="s">
        <v>52</v>
      </c>
      <c r="O213" s="95" t="s">
        <v>53</v>
      </c>
      <c r="P213" s="95" t="s">
        <v>54</v>
      </c>
      <c r="Q213" s="78" t="s">
        <v>55</v>
      </c>
      <c r="R213" s="74" t="s">
        <v>50</v>
      </c>
      <c r="S213" s="74" t="s">
        <v>51</v>
      </c>
      <c r="T213" s="74" t="s">
        <v>52</v>
      </c>
      <c r="U213" s="95" t="s">
        <v>53</v>
      </c>
      <c r="V213" s="95" t="s">
        <v>54</v>
      </c>
      <c r="W213" s="78" t="s">
        <v>55</v>
      </c>
    </row>
    <row r="214" spans="2:23" outlineLevel="1" x14ac:dyDescent="0.25">
      <c r="E214" s="125" t="s">
        <v>109</v>
      </c>
      <c r="F214" s="27" t="s">
        <v>10</v>
      </c>
      <c r="G214" s="131"/>
      <c r="H214" s="131"/>
      <c r="I214" s="132"/>
      <c r="J214" s="131"/>
      <c r="K214" s="131"/>
      <c r="L214" s="131"/>
      <c r="M214" s="133"/>
      <c r="N214" s="132"/>
      <c r="O214" s="131"/>
      <c r="P214" s="131"/>
      <c r="Q214" s="131"/>
      <c r="R214" s="71">
        <v>0.48</v>
      </c>
      <c r="S214" s="71">
        <v>7.7700000000000005E-2</v>
      </c>
      <c r="T214" s="27"/>
      <c r="U214" s="28">
        <f>S214-R214</f>
        <v>-0.40229999999999999</v>
      </c>
      <c r="V214" s="28">
        <f>T214-R214</f>
        <v>-0.48</v>
      </c>
      <c r="W214" s="28">
        <f>-IF(T214="",$C$212*U214,$C$212*V214)</f>
        <v>0.40229999999999999</v>
      </c>
    </row>
    <row r="216" spans="2:23" outlineLevel="1" x14ac:dyDescent="0.25">
      <c r="B216" s="49">
        <v>14</v>
      </c>
      <c r="E216" s="50" t="s">
        <v>25</v>
      </c>
      <c r="F216" s="51"/>
      <c r="G216" s="51"/>
      <c r="H216" s="51"/>
      <c r="I216" s="51"/>
      <c r="J216" s="51"/>
      <c r="K216" s="51"/>
      <c r="L216" s="51"/>
      <c r="M216" s="51"/>
      <c r="N216" s="51"/>
      <c r="O216" s="51"/>
      <c r="P216" s="51"/>
      <c r="Q216" s="51"/>
      <c r="R216" s="51"/>
      <c r="S216" s="51"/>
      <c r="T216" s="51"/>
      <c r="U216" s="51"/>
      <c r="V216" s="51"/>
      <c r="W216" s="51"/>
    </row>
    <row r="217" spans="2:23" outlineLevel="1" x14ac:dyDescent="0.25"/>
    <row r="218" spans="2:23" outlineLevel="1" x14ac:dyDescent="0.25">
      <c r="B218" s="55" t="s">
        <v>49</v>
      </c>
      <c r="C218" s="56">
        <v>1</v>
      </c>
      <c r="F218" s="57"/>
      <c r="G218" s="182"/>
      <c r="H218" s="182"/>
      <c r="I218" s="182"/>
      <c r="J218" s="182"/>
      <c r="K218" s="182"/>
      <c r="L218" s="183">
        <v>2019</v>
      </c>
      <c r="M218" s="183"/>
      <c r="N218" s="183"/>
      <c r="O218" s="183"/>
      <c r="P218" s="183"/>
      <c r="Q218" s="183"/>
      <c r="R218" s="183">
        <v>2020</v>
      </c>
      <c r="S218" s="183"/>
      <c r="T218" s="183"/>
      <c r="U218" s="183"/>
      <c r="V218" s="183"/>
      <c r="W218" s="183"/>
    </row>
    <row r="219" spans="2:23" ht="45" outlineLevel="1" x14ac:dyDescent="0.25">
      <c r="G219" s="74"/>
      <c r="H219" s="74"/>
      <c r="I219" s="74"/>
      <c r="J219" s="95"/>
      <c r="K219" s="95"/>
      <c r="L219" s="74" t="s">
        <v>50</v>
      </c>
      <c r="M219" s="74" t="s">
        <v>51</v>
      </c>
      <c r="N219" s="74" t="s">
        <v>52</v>
      </c>
      <c r="O219" s="95" t="s">
        <v>53</v>
      </c>
      <c r="P219" s="95" t="s">
        <v>54</v>
      </c>
      <c r="Q219" s="78" t="s">
        <v>55</v>
      </c>
      <c r="R219" s="74" t="s">
        <v>50</v>
      </c>
      <c r="S219" s="74" t="s">
        <v>51</v>
      </c>
      <c r="T219" s="74" t="s">
        <v>52</v>
      </c>
      <c r="U219" s="95" t="s">
        <v>53</v>
      </c>
      <c r="V219" s="95" t="s">
        <v>54</v>
      </c>
      <c r="W219" s="78" t="s">
        <v>55</v>
      </c>
    </row>
    <row r="220" spans="2:23" outlineLevel="1" x14ac:dyDescent="0.25">
      <c r="E220" s="125" t="s">
        <v>25</v>
      </c>
      <c r="F220" s="27" t="s">
        <v>10</v>
      </c>
      <c r="G220" s="131"/>
      <c r="H220" s="131"/>
      <c r="I220" s="132"/>
      <c r="J220" s="131"/>
      <c r="K220" s="131"/>
      <c r="L220" s="131"/>
      <c r="M220" s="133"/>
      <c r="N220" s="132"/>
      <c r="O220" s="131"/>
      <c r="P220" s="131"/>
      <c r="Q220" s="131"/>
      <c r="R220" s="71">
        <v>0</v>
      </c>
      <c r="S220" s="96">
        <v>0</v>
      </c>
      <c r="T220" s="27"/>
      <c r="U220" s="28">
        <f>S220-R220</f>
        <v>0</v>
      </c>
      <c r="V220" s="28">
        <f>T220-R220</f>
        <v>0</v>
      </c>
      <c r="W220" s="28">
        <f>-IF(T220="",$C$218*U220,$C$218*V220)</f>
        <v>0</v>
      </c>
    </row>
    <row r="222" spans="2:23" outlineLevel="1" x14ac:dyDescent="0.25">
      <c r="B222" s="49">
        <v>15</v>
      </c>
      <c r="E222" s="50" t="s">
        <v>26</v>
      </c>
      <c r="F222" s="51"/>
      <c r="G222" s="51"/>
      <c r="H222" s="51"/>
      <c r="I222" s="51"/>
      <c r="J222" s="51"/>
      <c r="K222" s="51"/>
      <c r="L222" s="51"/>
      <c r="M222" s="51"/>
      <c r="N222" s="51"/>
      <c r="O222" s="51"/>
      <c r="P222" s="51"/>
      <c r="Q222" s="51"/>
      <c r="R222" s="51"/>
      <c r="S222" s="51"/>
      <c r="T222" s="51"/>
      <c r="U222" s="51"/>
      <c r="V222" s="51"/>
      <c r="W222" s="51"/>
    </row>
    <row r="223" spans="2:23" outlineLevel="1" x14ac:dyDescent="0.25"/>
    <row r="224" spans="2:23" outlineLevel="1" x14ac:dyDescent="0.25">
      <c r="B224" s="55" t="s">
        <v>49</v>
      </c>
      <c r="C224" s="56">
        <v>0.8</v>
      </c>
      <c r="F224" s="57"/>
      <c r="G224" s="182"/>
      <c r="H224" s="182"/>
      <c r="I224" s="182"/>
      <c r="J224" s="182"/>
      <c r="K224" s="182"/>
      <c r="L224" s="183">
        <v>2019</v>
      </c>
      <c r="M224" s="183"/>
      <c r="N224" s="183"/>
      <c r="O224" s="183"/>
      <c r="P224" s="183"/>
      <c r="Q224" s="183"/>
      <c r="R224" s="183">
        <v>2020</v>
      </c>
      <c r="S224" s="183"/>
      <c r="T224" s="183"/>
      <c r="U224" s="183"/>
      <c r="V224" s="183"/>
      <c r="W224" s="183"/>
    </row>
    <row r="225" spans="2:23" ht="45" outlineLevel="1" x14ac:dyDescent="0.25">
      <c r="G225" s="74"/>
      <c r="H225" s="74"/>
      <c r="I225" s="74"/>
      <c r="J225" s="95"/>
      <c r="K225" s="95"/>
      <c r="L225" s="74" t="s">
        <v>50</v>
      </c>
      <c r="M225" s="74" t="s">
        <v>51</v>
      </c>
      <c r="N225" s="74" t="s">
        <v>52</v>
      </c>
      <c r="O225" s="95" t="s">
        <v>53</v>
      </c>
      <c r="P225" s="95" t="s">
        <v>54</v>
      </c>
      <c r="Q225" s="78" t="s">
        <v>55</v>
      </c>
      <c r="R225" s="74" t="s">
        <v>50</v>
      </c>
      <c r="S225" s="74" t="s">
        <v>51</v>
      </c>
      <c r="T225" s="74" t="s">
        <v>52</v>
      </c>
      <c r="U225" s="95" t="s">
        <v>53</v>
      </c>
      <c r="V225" s="95" t="s">
        <v>54</v>
      </c>
      <c r="W225" s="78" t="s">
        <v>55</v>
      </c>
    </row>
    <row r="226" spans="2:23" outlineLevel="1" x14ac:dyDescent="0.25">
      <c r="E226" s="13" t="s">
        <v>26</v>
      </c>
      <c r="F226" s="27" t="s">
        <v>10</v>
      </c>
      <c r="G226" s="131"/>
      <c r="H226" s="131"/>
      <c r="I226" s="132"/>
      <c r="J226" s="131"/>
      <c r="K226" s="131"/>
      <c r="L226" s="131"/>
      <c r="M226" s="133"/>
      <c r="N226" s="132"/>
      <c r="O226" s="131"/>
      <c r="P226" s="131"/>
      <c r="Q226" s="131"/>
      <c r="R226" s="71">
        <v>0</v>
      </c>
      <c r="S226" s="96">
        <v>0</v>
      </c>
      <c r="T226" s="27"/>
      <c r="U226" s="28">
        <f>S226-R226</f>
        <v>0</v>
      </c>
      <c r="V226" s="28">
        <f>T226-R226</f>
        <v>0</v>
      </c>
      <c r="W226" s="28">
        <f>-IF(T226="",$C$224*U226,$C$224*V226)</f>
        <v>0</v>
      </c>
    </row>
    <row r="229" spans="2:23" outlineLevel="1" x14ac:dyDescent="0.25">
      <c r="B229" s="49">
        <v>16</v>
      </c>
      <c r="E229" s="50" t="s">
        <v>27</v>
      </c>
      <c r="F229" s="51"/>
      <c r="G229" s="51"/>
      <c r="H229" s="51"/>
      <c r="I229" s="51"/>
      <c r="J229" s="51"/>
      <c r="K229" s="51"/>
      <c r="L229" s="51"/>
      <c r="M229" s="51"/>
      <c r="N229" s="51"/>
      <c r="O229" s="51"/>
      <c r="P229" s="51"/>
      <c r="Q229" s="51"/>
      <c r="R229" s="51"/>
      <c r="S229" s="51"/>
      <c r="T229" s="51"/>
      <c r="U229" s="51"/>
      <c r="V229" s="51"/>
      <c r="W229" s="51"/>
    </row>
    <row r="230" spans="2:23" outlineLevel="1" x14ac:dyDescent="0.25"/>
    <row r="231" spans="2:23" outlineLevel="1" x14ac:dyDescent="0.25">
      <c r="B231" s="55" t="s">
        <v>49</v>
      </c>
      <c r="C231" s="56">
        <v>0.5</v>
      </c>
      <c r="F231" s="57"/>
      <c r="G231" s="182"/>
      <c r="H231" s="182"/>
      <c r="I231" s="182"/>
      <c r="J231" s="182"/>
      <c r="K231" s="182"/>
      <c r="L231" s="183">
        <v>2019</v>
      </c>
      <c r="M231" s="183"/>
      <c r="N231" s="183"/>
      <c r="O231" s="183"/>
      <c r="P231" s="183"/>
      <c r="Q231" s="183"/>
      <c r="R231" s="183">
        <v>2020</v>
      </c>
      <c r="S231" s="183"/>
      <c r="T231" s="183"/>
      <c r="U231" s="183"/>
      <c r="V231" s="183"/>
      <c r="W231" s="183"/>
    </row>
    <row r="232" spans="2:23" ht="45" outlineLevel="1" x14ac:dyDescent="0.25">
      <c r="E232" s="7" t="s">
        <v>106</v>
      </c>
      <c r="G232" s="119"/>
      <c r="H232" s="119"/>
      <c r="I232" s="119"/>
      <c r="J232" s="135"/>
      <c r="K232" s="135"/>
      <c r="L232" s="119" t="s">
        <v>50</v>
      </c>
      <c r="M232" s="119" t="s">
        <v>51</v>
      </c>
      <c r="N232" s="119" t="s">
        <v>52</v>
      </c>
      <c r="O232" s="135" t="s">
        <v>53</v>
      </c>
      <c r="P232" s="135" t="s">
        <v>54</v>
      </c>
      <c r="Q232" s="134" t="s">
        <v>55</v>
      </c>
      <c r="R232" s="119" t="s">
        <v>50</v>
      </c>
      <c r="S232" s="119" t="s">
        <v>51</v>
      </c>
      <c r="T232" s="119" t="s">
        <v>52</v>
      </c>
      <c r="U232" s="135" t="s">
        <v>53</v>
      </c>
      <c r="V232" s="135" t="s">
        <v>54</v>
      </c>
      <c r="W232" s="134" t="s">
        <v>55</v>
      </c>
    </row>
    <row r="233" spans="2:23" ht="24" customHeight="1" outlineLevel="1" x14ac:dyDescent="0.25">
      <c r="E233" s="136" t="s">
        <v>27</v>
      </c>
      <c r="F233" s="27" t="s">
        <v>10</v>
      </c>
      <c r="G233" s="131"/>
      <c r="H233" s="131"/>
      <c r="I233" s="132"/>
      <c r="J233" s="131"/>
      <c r="K233" s="131"/>
      <c r="L233" s="131"/>
      <c r="M233" s="133"/>
      <c r="N233" s="132"/>
      <c r="O233" s="131"/>
      <c r="P233" s="131"/>
      <c r="Q233" s="131"/>
      <c r="R233" s="71">
        <v>23.807061663227028</v>
      </c>
      <c r="S233" s="61"/>
      <c r="T233" s="61"/>
      <c r="U233" s="61"/>
      <c r="V233" s="61"/>
      <c r="W233" s="61"/>
    </row>
    <row r="235" spans="2:23" outlineLevel="1" x14ac:dyDescent="0.25">
      <c r="B235" s="49">
        <v>17</v>
      </c>
      <c r="E235" s="50" t="s">
        <v>28</v>
      </c>
      <c r="F235" s="51"/>
      <c r="G235" s="51"/>
      <c r="H235" s="51"/>
      <c r="I235" s="51"/>
      <c r="J235" s="51"/>
      <c r="K235" s="51"/>
      <c r="L235" s="51"/>
      <c r="M235" s="51"/>
      <c r="N235" s="51"/>
      <c r="O235" s="51"/>
      <c r="P235" s="51"/>
      <c r="Q235" s="51"/>
      <c r="R235" s="51"/>
      <c r="S235" s="51"/>
      <c r="T235" s="51"/>
      <c r="U235" s="51"/>
      <c r="V235" s="51"/>
      <c r="W235" s="51"/>
    </row>
    <row r="236" spans="2:23" outlineLevel="1" x14ac:dyDescent="0.25"/>
    <row r="237" spans="2:23" outlineLevel="1" x14ac:dyDescent="0.25">
      <c r="B237" s="55" t="s">
        <v>49</v>
      </c>
      <c r="C237" s="56">
        <v>0.8</v>
      </c>
      <c r="F237" s="57"/>
      <c r="G237" s="182"/>
      <c r="H237" s="182"/>
      <c r="I237" s="182"/>
      <c r="J237" s="182"/>
      <c r="K237" s="182"/>
      <c r="L237" s="183">
        <v>2019</v>
      </c>
      <c r="M237" s="183"/>
      <c r="N237" s="183"/>
      <c r="O237" s="183"/>
      <c r="P237" s="183"/>
      <c r="Q237" s="183"/>
      <c r="R237" s="183">
        <v>2020</v>
      </c>
      <c r="S237" s="183"/>
      <c r="T237" s="183"/>
      <c r="U237" s="183"/>
      <c r="V237" s="183"/>
      <c r="W237" s="183"/>
    </row>
    <row r="238" spans="2:23" ht="45" outlineLevel="1" x14ac:dyDescent="0.25">
      <c r="G238" s="74"/>
      <c r="H238" s="74"/>
      <c r="I238" s="74"/>
      <c r="J238" s="95"/>
      <c r="K238" s="95"/>
      <c r="L238" s="74" t="s">
        <v>50</v>
      </c>
      <c r="M238" s="74" t="s">
        <v>51</v>
      </c>
      <c r="N238" s="74" t="s">
        <v>52</v>
      </c>
      <c r="O238" s="95" t="s">
        <v>53</v>
      </c>
      <c r="P238" s="95" t="s">
        <v>54</v>
      </c>
      <c r="Q238" s="78" t="s">
        <v>55</v>
      </c>
      <c r="R238" s="74" t="s">
        <v>50</v>
      </c>
      <c r="S238" s="74" t="s">
        <v>51</v>
      </c>
      <c r="T238" s="74" t="s">
        <v>52</v>
      </c>
      <c r="U238" s="95" t="s">
        <v>53</v>
      </c>
      <c r="V238" s="95" t="s">
        <v>54</v>
      </c>
      <c r="W238" s="78" t="s">
        <v>55</v>
      </c>
    </row>
    <row r="239" spans="2:23" outlineLevel="1" x14ac:dyDescent="0.25">
      <c r="E239" s="125" t="s">
        <v>28</v>
      </c>
      <c r="F239" s="27" t="s">
        <v>10</v>
      </c>
      <c r="G239" s="131"/>
      <c r="H239" s="131"/>
      <c r="I239" s="132"/>
      <c r="J239" s="131"/>
      <c r="K239" s="131"/>
      <c r="L239" s="131"/>
      <c r="M239" s="133"/>
      <c r="N239" s="132"/>
      <c r="O239" s="131"/>
      <c r="P239" s="131"/>
      <c r="Q239" s="131"/>
      <c r="R239" s="71">
        <v>0.17823117703124999</v>
      </c>
      <c r="S239" s="71">
        <v>0.17823117703124999</v>
      </c>
      <c r="T239" s="27"/>
      <c r="U239" s="28">
        <f>S239-R239</f>
        <v>0</v>
      </c>
      <c r="V239" s="28">
        <f>T239-R239</f>
        <v>-0.17823117703124999</v>
      </c>
      <c r="W239" s="28">
        <f>IF(T239="",$C$237*U239,$C$237*V239)</f>
        <v>0</v>
      </c>
    </row>
    <row r="240" spans="2:23" x14ac:dyDescent="0.25">
      <c r="S240" s="137"/>
    </row>
    <row r="241" spans="2:23" outlineLevel="1" x14ac:dyDescent="0.25">
      <c r="B241" s="49">
        <v>18</v>
      </c>
      <c r="E241" s="50" t="s">
        <v>29</v>
      </c>
      <c r="F241" s="51"/>
      <c r="G241" s="51"/>
      <c r="H241" s="51"/>
      <c r="I241" s="51"/>
      <c r="J241" s="51"/>
      <c r="K241" s="51"/>
      <c r="L241" s="51"/>
      <c r="M241" s="51"/>
      <c r="N241" s="51"/>
      <c r="O241" s="51"/>
      <c r="P241" s="51"/>
      <c r="Q241" s="51"/>
      <c r="R241" s="51"/>
      <c r="S241" s="51"/>
      <c r="T241" s="51"/>
      <c r="U241" s="51"/>
      <c r="V241" s="51"/>
      <c r="W241" s="51"/>
    </row>
    <row r="242" spans="2:23" outlineLevel="1" x14ac:dyDescent="0.25"/>
    <row r="243" spans="2:23" outlineLevel="1" x14ac:dyDescent="0.25">
      <c r="B243" s="55" t="s">
        <v>49</v>
      </c>
      <c r="C243" s="56">
        <v>1</v>
      </c>
      <c r="F243" s="57"/>
      <c r="G243" s="182"/>
      <c r="H243" s="182"/>
      <c r="I243" s="182"/>
      <c r="J243" s="182"/>
      <c r="K243" s="182"/>
      <c r="L243" s="183">
        <v>2019</v>
      </c>
      <c r="M243" s="183"/>
      <c r="N243" s="183"/>
      <c r="O243" s="183"/>
      <c r="P243" s="183"/>
      <c r="Q243" s="183"/>
      <c r="R243" s="183">
        <v>2020</v>
      </c>
      <c r="S243" s="183"/>
      <c r="T243" s="183"/>
      <c r="U243" s="183"/>
      <c r="V243" s="183"/>
      <c r="W243" s="183"/>
    </row>
    <row r="244" spans="2:23" ht="45" outlineLevel="1" x14ac:dyDescent="0.25">
      <c r="G244" s="74"/>
      <c r="H244" s="74"/>
      <c r="I244" s="74"/>
      <c r="J244" s="95"/>
      <c r="K244" s="95"/>
      <c r="L244" s="74" t="s">
        <v>50</v>
      </c>
      <c r="M244" s="74" t="s">
        <v>51</v>
      </c>
      <c r="N244" s="74" t="s">
        <v>52</v>
      </c>
      <c r="O244" s="95" t="s">
        <v>53</v>
      </c>
      <c r="P244" s="95" t="s">
        <v>54</v>
      </c>
      <c r="Q244" s="78" t="s">
        <v>55</v>
      </c>
      <c r="R244" s="74" t="s">
        <v>50</v>
      </c>
      <c r="S244" s="74" t="s">
        <v>51</v>
      </c>
      <c r="T244" s="74" t="s">
        <v>52</v>
      </c>
      <c r="U244" s="95" t="s">
        <v>53</v>
      </c>
      <c r="V244" s="95" t="s">
        <v>54</v>
      </c>
      <c r="W244" s="78" t="s">
        <v>55</v>
      </c>
    </row>
    <row r="245" spans="2:23" outlineLevel="1" x14ac:dyDescent="0.25">
      <c r="E245" s="13" t="s">
        <v>29</v>
      </c>
      <c r="F245" s="27" t="s">
        <v>10</v>
      </c>
      <c r="G245" s="131"/>
      <c r="H245" s="131"/>
      <c r="I245" s="132"/>
      <c r="J245" s="131"/>
      <c r="K245" s="131"/>
      <c r="L245" s="131"/>
      <c r="M245" s="133"/>
      <c r="N245" s="132"/>
      <c r="O245" s="131"/>
      <c r="P245" s="131"/>
      <c r="Q245" s="131"/>
      <c r="R245" s="71">
        <v>0</v>
      </c>
      <c r="S245" s="96">
        <v>0</v>
      </c>
      <c r="T245" s="96"/>
      <c r="U245" s="28">
        <f>S245-R245</f>
        <v>0</v>
      </c>
      <c r="V245" s="28">
        <f>T245-R245</f>
        <v>0</v>
      </c>
      <c r="W245" s="28">
        <f>IF(T245="",$C$243*U245,$C$243*V245)</f>
        <v>0</v>
      </c>
    </row>
    <row r="247" spans="2:23" outlineLevel="1" x14ac:dyDescent="0.25">
      <c r="B247" s="49">
        <v>19</v>
      </c>
      <c r="E247" s="50" t="s">
        <v>110</v>
      </c>
      <c r="F247" s="51"/>
      <c r="G247" s="51"/>
      <c r="H247" s="51"/>
      <c r="I247" s="51"/>
      <c r="J247" s="51"/>
      <c r="K247" s="51"/>
      <c r="L247" s="51"/>
      <c r="M247" s="51"/>
      <c r="N247" s="51"/>
      <c r="O247" s="51"/>
      <c r="P247" s="51"/>
      <c r="Q247" s="51"/>
      <c r="R247" s="51"/>
      <c r="S247" s="51"/>
      <c r="T247" s="51"/>
      <c r="U247" s="51"/>
      <c r="V247" s="51"/>
      <c r="W247" s="51"/>
    </row>
    <row r="248" spans="2:23" outlineLevel="1" x14ac:dyDescent="0.25"/>
    <row r="249" spans="2:23" outlineLevel="1" x14ac:dyDescent="0.25">
      <c r="B249" s="55" t="s">
        <v>49</v>
      </c>
      <c r="C249" s="56">
        <v>1</v>
      </c>
      <c r="F249" s="57"/>
      <c r="G249" s="182"/>
      <c r="H249" s="182"/>
      <c r="I249" s="182"/>
      <c r="J249" s="182"/>
      <c r="K249" s="182"/>
      <c r="L249" s="183">
        <v>2019</v>
      </c>
      <c r="M249" s="183"/>
      <c r="N249" s="183"/>
      <c r="O249" s="183"/>
      <c r="P249" s="183"/>
      <c r="Q249" s="183"/>
      <c r="R249" s="183">
        <v>2020</v>
      </c>
      <c r="S249" s="183"/>
      <c r="T249" s="183"/>
      <c r="U249" s="183"/>
      <c r="V249" s="183"/>
      <c r="W249" s="183"/>
    </row>
    <row r="250" spans="2:23" ht="45" outlineLevel="1" x14ac:dyDescent="0.25">
      <c r="G250" s="74"/>
      <c r="H250" s="74"/>
      <c r="I250" s="74"/>
      <c r="J250" s="95"/>
      <c r="K250" s="95"/>
      <c r="L250" s="74" t="s">
        <v>50</v>
      </c>
      <c r="M250" s="74" t="s">
        <v>51</v>
      </c>
      <c r="N250" s="74" t="s">
        <v>52</v>
      </c>
      <c r="O250" s="95" t="s">
        <v>53</v>
      </c>
      <c r="P250" s="95" t="s">
        <v>54</v>
      </c>
      <c r="Q250" s="78" t="s">
        <v>55</v>
      </c>
      <c r="R250" s="74" t="s">
        <v>50</v>
      </c>
      <c r="S250" s="74" t="s">
        <v>51</v>
      </c>
      <c r="T250" s="74" t="s">
        <v>52</v>
      </c>
      <c r="U250" s="95" t="s">
        <v>53</v>
      </c>
      <c r="V250" s="95" t="s">
        <v>54</v>
      </c>
      <c r="W250" s="78" t="s">
        <v>55</v>
      </c>
    </row>
    <row r="251" spans="2:23" outlineLevel="1" x14ac:dyDescent="0.25">
      <c r="E251" s="13" t="s">
        <v>30</v>
      </c>
      <c r="F251" s="27" t="s">
        <v>10</v>
      </c>
      <c r="G251" s="131"/>
      <c r="H251" s="131"/>
      <c r="I251" s="132"/>
      <c r="J251" s="131"/>
      <c r="K251" s="131"/>
      <c r="L251" s="71">
        <v>0</v>
      </c>
      <c r="M251" s="150">
        <v>0</v>
      </c>
      <c r="N251" s="96">
        <v>3.3</v>
      </c>
      <c r="O251" s="71">
        <f>M251-L251</f>
        <v>0</v>
      </c>
      <c r="P251" s="71">
        <f>N251-L251</f>
        <v>3.3</v>
      </c>
      <c r="Q251" s="71">
        <f>IF(N251="",$C$249*O251,$C$249*P251)</f>
        <v>3.3</v>
      </c>
      <c r="R251" s="71">
        <v>0</v>
      </c>
      <c r="S251" s="71">
        <v>0</v>
      </c>
      <c r="T251" s="96"/>
      <c r="U251" s="28">
        <f>S251-R251</f>
        <v>0</v>
      </c>
      <c r="V251" s="28">
        <f>T251-R251</f>
        <v>0</v>
      </c>
      <c r="W251" s="28">
        <f>IF(T251="",$C$249*U251,$C$249*V251)</f>
        <v>0</v>
      </c>
    </row>
    <row r="253" spans="2:23" outlineLevel="1" x14ac:dyDescent="0.25">
      <c r="B253" s="49">
        <v>20</v>
      </c>
      <c r="E253" s="50" t="s">
        <v>31</v>
      </c>
      <c r="F253" s="51"/>
      <c r="G253" s="51"/>
      <c r="H253" s="51"/>
      <c r="I253" s="51"/>
      <c r="J253" s="51"/>
      <c r="K253" s="51"/>
      <c r="L253" s="51"/>
      <c r="M253" s="51"/>
      <c r="N253" s="51"/>
      <c r="O253" s="51"/>
      <c r="P253" s="51"/>
      <c r="Q253" s="51"/>
      <c r="R253" s="51"/>
      <c r="S253" s="51"/>
      <c r="T253" s="51"/>
      <c r="U253" s="51"/>
      <c r="V253" s="51"/>
      <c r="W253" s="51"/>
    </row>
    <row r="254" spans="2:23" outlineLevel="1" x14ac:dyDescent="0.25"/>
    <row r="255" spans="2:23" outlineLevel="1" x14ac:dyDescent="0.25">
      <c r="B255" s="55" t="s">
        <v>49</v>
      </c>
      <c r="C255" s="56">
        <v>1</v>
      </c>
      <c r="F255" s="57"/>
      <c r="G255" s="182"/>
      <c r="H255" s="182"/>
      <c r="I255" s="182"/>
      <c r="J255" s="182"/>
      <c r="K255" s="182"/>
      <c r="L255" s="183">
        <v>2019</v>
      </c>
      <c r="M255" s="183"/>
      <c r="N255" s="183"/>
      <c r="O255" s="183"/>
      <c r="P255" s="183"/>
      <c r="Q255" s="183"/>
      <c r="R255" s="183">
        <v>2020</v>
      </c>
      <c r="S255" s="183"/>
      <c r="T255" s="183"/>
      <c r="U255" s="183"/>
      <c r="V255" s="183"/>
      <c r="W255" s="183"/>
    </row>
    <row r="256" spans="2:23" ht="45" outlineLevel="1" x14ac:dyDescent="0.25">
      <c r="G256" s="74"/>
      <c r="H256" s="74"/>
      <c r="I256" s="74"/>
      <c r="J256" s="95"/>
      <c r="K256" s="95"/>
      <c r="L256" s="74" t="s">
        <v>50</v>
      </c>
      <c r="M256" s="74" t="s">
        <v>51</v>
      </c>
      <c r="N256" s="74" t="s">
        <v>52</v>
      </c>
      <c r="O256" s="95" t="s">
        <v>53</v>
      </c>
      <c r="P256" s="95" t="s">
        <v>54</v>
      </c>
      <c r="Q256" s="78" t="s">
        <v>55</v>
      </c>
      <c r="R256" s="74" t="s">
        <v>50</v>
      </c>
      <c r="S256" s="74" t="s">
        <v>51</v>
      </c>
      <c r="T256" s="74" t="s">
        <v>52</v>
      </c>
      <c r="U256" s="95" t="s">
        <v>53</v>
      </c>
      <c r="V256" s="95" t="s">
        <v>54</v>
      </c>
      <c r="W256" s="78" t="s">
        <v>55</v>
      </c>
    </row>
    <row r="257" spans="2:23" outlineLevel="1" x14ac:dyDescent="0.25">
      <c r="E257" s="13" t="s">
        <v>31</v>
      </c>
      <c r="F257" s="27" t="s">
        <v>10</v>
      </c>
      <c r="G257" s="131"/>
      <c r="H257" s="131"/>
      <c r="I257" s="132"/>
      <c r="J257" s="131"/>
      <c r="K257" s="131"/>
      <c r="L257" s="131"/>
      <c r="M257" s="133"/>
      <c r="N257" s="132"/>
      <c r="O257" s="131"/>
      <c r="P257" s="131"/>
      <c r="Q257" s="131"/>
      <c r="R257" s="71">
        <v>0</v>
      </c>
      <c r="S257" s="96">
        <v>0</v>
      </c>
      <c r="T257" s="27"/>
      <c r="U257" s="28">
        <f>S257-R257</f>
        <v>0</v>
      </c>
      <c r="V257" s="28">
        <f>T257-R257</f>
        <v>0</v>
      </c>
      <c r="W257" s="28">
        <f>-IF(T257="",$C$255*U257,$C$255*V257)</f>
        <v>0</v>
      </c>
    </row>
    <row r="259" spans="2:23" outlineLevel="1" x14ac:dyDescent="0.25">
      <c r="B259" s="49">
        <v>21</v>
      </c>
      <c r="E259" s="50" t="s">
        <v>32</v>
      </c>
      <c r="F259" s="51"/>
      <c r="G259" s="51"/>
      <c r="H259" s="51"/>
      <c r="I259" s="51"/>
      <c r="J259" s="51"/>
      <c r="K259" s="51"/>
      <c r="L259" s="51"/>
      <c r="M259" s="51"/>
      <c r="N259" s="51"/>
      <c r="O259" s="51"/>
      <c r="P259" s="51"/>
      <c r="Q259" s="51"/>
      <c r="R259" s="51"/>
      <c r="S259" s="51"/>
      <c r="T259" s="51"/>
      <c r="U259" s="51"/>
      <c r="V259" s="51"/>
      <c r="W259" s="51"/>
    </row>
    <row r="260" spans="2:23" outlineLevel="1" x14ac:dyDescent="0.25"/>
    <row r="261" spans="2:23" outlineLevel="1" x14ac:dyDescent="0.25">
      <c r="B261" s="55" t="s">
        <v>49</v>
      </c>
      <c r="C261" s="56">
        <v>1</v>
      </c>
      <c r="F261" s="57"/>
      <c r="G261" s="182"/>
      <c r="H261" s="182"/>
      <c r="I261" s="182"/>
      <c r="J261" s="182"/>
      <c r="K261" s="182"/>
      <c r="L261" s="183">
        <v>2019</v>
      </c>
      <c r="M261" s="183"/>
      <c r="N261" s="183"/>
      <c r="O261" s="183"/>
      <c r="P261" s="183"/>
      <c r="Q261" s="183"/>
      <c r="R261" s="183">
        <v>2020</v>
      </c>
      <c r="S261" s="183"/>
      <c r="T261" s="183"/>
      <c r="U261" s="183"/>
      <c r="V261" s="183"/>
      <c r="W261" s="183"/>
    </row>
    <row r="262" spans="2:23" ht="45" outlineLevel="1" x14ac:dyDescent="0.25">
      <c r="E262" s="7"/>
      <c r="G262" s="74"/>
      <c r="H262" s="74"/>
      <c r="I262" s="74"/>
      <c r="J262" s="95"/>
      <c r="K262" s="95"/>
      <c r="L262" s="74" t="s">
        <v>50</v>
      </c>
      <c r="M262" s="74" t="s">
        <v>51</v>
      </c>
      <c r="N262" s="74" t="s">
        <v>52</v>
      </c>
      <c r="O262" s="95" t="s">
        <v>53</v>
      </c>
      <c r="P262" s="95" t="s">
        <v>54</v>
      </c>
      <c r="Q262" s="78" t="s">
        <v>55</v>
      </c>
      <c r="R262" s="74" t="s">
        <v>50</v>
      </c>
      <c r="S262" s="74" t="s">
        <v>51</v>
      </c>
      <c r="T262" s="74" t="s">
        <v>52</v>
      </c>
      <c r="U262" s="95" t="s">
        <v>53</v>
      </c>
      <c r="V262" s="95" t="s">
        <v>54</v>
      </c>
      <c r="W262" s="78" t="s">
        <v>55</v>
      </c>
    </row>
    <row r="263" spans="2:23" outlineLevel="1" x14ac:dyDescent="0.25">
      <c r="E263" s="138" t="s">
        <v>32</v>
      </c>
      <c r="F263" s="27" t="s">
        <v>10</v>
      </c>
      <c r="G263" s="131"/>
      <c r="H263" s="131"/>
      <c r="I263" s="132"/>
      <c r="J263" s="131"/>
      <c r="K263" s="131"/>
      <c r="L263" s="131"/>
      <c r="M263" s="133"/>
      <c r="N263" s="132"/>
      <c r="O263" s="131"/>
      <c r="P263" s="131"/>
      <c r="Q263" s="131"/>
      <c r="R263" s="131"/>
      <c r="S263" s="131"/>
      <c r="T263" s="131"/>
      <c r="U263" s="131"/>
      <c r="V263" s="131"/>
      <c r="W263" s="131"/>
    </row>
    <row r="264" spans="2:23" s="25" customFormat="1" x14ac:dyDescent="0.25"/>
    <row r="265" spans="2:23" outlineLevel="1" x14ac:dyDescent="0.25">
      <c r="B265" s="49">
        <v>22</v>
      </c>
      <c r="E265" s="139" t="s">
        <v>111</v>
      </c>
      <c r="F265" s="51"/>
      <c r="G265" s="51"/>
      <c r="H265" s="51"/>
      <c r="I265" s="51"/>
      <c r="J265" s="51"/>
      <c r="K265" s="51"/>
      <c r="L265" s="51"/>
      <c r="M265" s="51"/>
      <c r="N265" s="51"/>
      <c r="O265" s="51"/>
      <c r="P265" s="51"/>
      <c r="Q265" s="51"/>
      <c r="R265" s="51"/>
      <c r="S265" s="51"/>
      <c r="T265" s="51"/>
      <c r="U265" s="51"/>
      <c r="V265" s="51"/>
      <c r="W265" s="51"/>
    </row>
    <row r="266" spans="2:23" outlineLevel="1" x14ac:dyDescent="0.25"/>
    <row r="267" spans="2:23" outlineLevel="1" x14ac:dyDescent="0.25">
      <c r="B267" s="55" t="s">
        <v>49</v>
      </c>
      <c r="C267" s="56">
        <v>1</v>
      </c>
      <c r="F267" s="57"/>
      <c r="G267" s="182"/>
      <c r="H267" s="182"/>
      <c r="I267" s="182"/>
      <c r="J267" s="182"/>
      <c r="K267" s="182"/>
      <c r="L267" s="183">
        <v>2019</v>
      </c>
      <c r="M267" s="183"/>
      <c r="N267" s="183"/>
      <c r="O267" s="183"/>
      <c r="P267" s="183"/>
      <c r="Q267" s="183"/>
      <c r="R267" s="183">
        <v>2020</v>
      </c>
      <c r="S267" s="183"/>
      <c r="T267" s="183"/>
      <c r="U267" s="183"/>
      <c r="V267" s="183"/>
      <c r="W267" s="183"/>
    </row>
    <row r="268" spans="2:23" ht="45" outlineLevel="1" x14ac:dyDescent="0.25">
      <c r="G268" s="74"/>
      <c r="H268" s="74"/>
      <c r="I268" s="74"/>
      <c r="J268" s="95"/>
      <c r="K268" s="95"/>
      <c r="L268" s="74" t="s">
        <v>50</v>
      </c>
      <c r="M268" s="74" t="s">
        <v>51</v>
      </c>
      <c r="N268" s="74" t="s">
        <v>52</v>
      </c>
      <c r="O268" s="95" t="s">
        <v>53</v>
      </c>
      <c r="P268" s="95" t="s">
        <v>54</v>
      </c>
      <c r="Q268" s="78" t="s">
        <v>55</v>
      </c>
      <c r="R268" s="74" t="s">
        <v>50</v>
      </c>
      <c r="S268" s="74" t="s">
        <v>51</v>
      </c>
      <c r="T268" s="74" t="s">
        <v>52</v>
      </c>
      <c r="U268" s="95" t="s">
        <v>53</v>
      </c>
      <c r="V268" s="95" t="s">
        <v>54</v>
      </c>
      <c r="W268" s="78" t="s">
        <v>55</v>
      </c>
    </row>
    <row r="269" spans="2:23" ht="30" outlineLevel="1" x14ac:dyDescent="0.25">
      <c r="E269" s="140" t="s">
        <v>33</v>
      </c>
      <c r="F269" s="27" t="s">
        <v>10</v>
      </c>
      <c r="G269" s="131"/>
      <c r="H269" s="131"/>
      <c r="I269" s="132"/>
      <c r="J269" s="131"/>
      <c r="K269" s="131"/>
      <c r="L269" s="131"/>
      <c r="M269" s="133"/>
      <c r="N269" s="132"/>
      <c r="O269" s="131"/>
      <c r="P269" s="131"/>
      <c r="Q269" s="131"/>
      <c r="R269" s="71">
        <v>6.7363113999999999</v>
      </c>
      <c r="S269" s="71">
        <v>5.1686800000000002</v>
      </c>
      <c r="T269" s="27"/>
      <c r="U269" s="28">
        <f>S269-R269</f>
        <v>-1.5676313999999998</v>
      </c>
      <c r="V269" s="28">
        <f>T269-R269</f>
        <v>-6.7363113999999999</v>
      </c>
      <c r="W269" s="28">
        <f>IF(T269="",$C$267*U269,$C$267*V269)</f>
        <v>-1.5676313999999998</v>
      </c>
    </row>
    <row r="272" spans="2:23" s="25" customFormat="1" x14ac:dyDescent="0.25"/>
    <row r="273" spans="2:23" x14ac:dyDescent="0.25">
      <c r="B273" s="141" t="s">
        <v>112</v>
      </c>
      <c r="E273" s="50" t="s">
        <v>113</v>
      </c>
      <c r="F273" s="51"/>
      <c r="G273" s="51"/>
      <c r="H273" s="51"/>
      <c r="I273" s="51"/>
      <c r="J273" s="51"/>
      <c r="K273" s="51"/>
      <c r="L273" s="51"/>
      <c r="M273" s="51"/>
      <c r="N273" s="51"/>
      <c r="O273" s="51"/>
      <c r="P273" s="51"/>
      <c r="Q273" s="51"/>
      <c r="R273" s="51"/>
      <c r="S273" s="51"/>
      <c r="T273" s="51"/>
      <c r="U273" s="51"/>
      <c r="V273" s="51"/>
      <c r="W273" s="51"/>
    </row>
    <row r="275" spans="2:23" x14ac:dyDescent="0.25">
      <c r="F275" s="57"/>
      <c r="G275" s="182"/>
      <c r="H275" s="182"/>
      <c r="I275" s="182"/>
      <c r="J275" s="182"/>
      <c r="K275" s="182"/>
      <c r="L275" s="183">
        <v>2019</v>
      </c>
      <c r="M275" s="183"/>
      <c r="N275" s="183"/>
      <c r="O275" s="183"/>
      <c r="P275" s="183"/>
      <c r="Q275" s="183"/>
      <c r="R275" s="183">
        <v>2020</v>
      </c>
      <c r="S275" s="183"/>
      <c r="T275" s="183"/>
      <c r="U275" s="183"/>
      <c r="V275" s="183"/>
      <c r="W275" s="183"/>
    </row>
    <row r="276" spans="2:23" ht="45" x14ac:dyDescent="0.25">
      <c r="G276" s="74"/>
      <c r="H276" s="74"/>
      <c r="I276" s="74"/>
      <c r="J276" s="95"/>
      <c r="K276" s="95"/>
      <c r="L276" s="74" t="s">
        <v>50</v>
      </c>
      <c r="M276" s="74" t="s">
        <v>51</v>
      </c>
      <c r="N276" s="74" t="s">
        <v>52</v>
      </c>
      <c r="O276" s="95" t="s">
        <v>53</v>
      </c>
      <c r="P276" s="95" t="s">
        <v>54</v>
      </c>
      <c r="Q276" s="78" t="s">
        <v>55</v>
      </c>
      <c r="R276" s="74" t="s">
        <v>50</v>
      </c>
      <c r="S276" s="74" t="s">
        <v>51</v>
      </c>
      <c r="T276" s="74" t="s">
        <v>52</v>
      </c>
      <c r="U276" s="95" t="s">
        <v>53</v>
      </c>
      <c r="V276" s="95" t="s">
        <v>54</v>
      </c>
      <c r="W276" s="78" t="s">
        <v>55</v>
      </c>
    </row>
    <row r="277" spans="2:23" x14ac:dyDescent="0.25">
      <c r="E277" s="13" t="s">
        <v>113</v>
      </c>
      <c r="F277" s="27" t="s">
        <v>10</v>
      </c>
      <c r="G277" s="28"/>
      <c r="H277" s="28"/>
      <c r="I277" s="28"/>
      <c r="J277" s="70"/>
      <c r="K277" s="70"/>
      <c r="L277" s="71">
        <f>L83+L92+L99+L108+L161+L168+L182+L175+L189+L114+L195+L201+L208+L251</f>
        <v>592.43394945310342</v>
      </c>
      <c r="M277" s="71">
        <f>M83+M92+M99+M108+M161+M168+M182+M175+M189+M114+M195+M201+M208+M251</f>
        <v>601.63582632719601</v>
      </c>
      <c r="N277" s="71">
        <f>N83+N92+N99+N108+N161+N168+N182+N175+N189+N114+N195+N201+N208+N251</f>
        <v>608.68729012262747</v>
      </c>
      <c r="O277" s="71">
        <f>O83+O92+O99+O108+O161+O168+O182+O175+O189+O114+O195+O201+O208+O251</f>
        <v>9.2018768740927612</v>
      </c>
      <c r="P277" s="71">
        <f>P83+P92+P99+P108+P161+P168+P182+P175+P189+P114+P195+P201+P208+P251</f>
        <v>16.253340669524025</v>
      </c>
      <c r="Q277" s="71">
        <f>Q83+Q92+Q99+Q108+Q161+Q168+Q182+Q175+Q189+Q114+Q195+Q201+Q208+Q251</f>
        <v>1.5336062756058304</v>
      </c>
      <c r="R277" s="28">
        <f>R85+R92+R99+R108+R161+R168+R182+R175+R189+R114+R195+R201+R214+R220+R226+R239+R245+R251+R257+R263+R269</f>
        <v>599.90286624132625</v>
      </c>
      <c r="S277" s="71">
        <f>S85+S92+S99+S108+S161+S168+S182+S175+S189+S114+S195+S201+S214+S220+S226+S239+S245+S251+S257+S263+S269</f>
        <v>576.61997286935355</v>
      </c>
      <c r="T277" s="28">
        <f>T85+T92+T99+T108+T161+T168+T182+T175+T189+T114+T195+T201+T214+T220+T226+T239+T245+T251+T257+T263+T269</f>
        <v>0</v>
      </c>
      <c r="U277" s="28">
        <f>U85+U92+U99+U108+U161+U168+U182+U175+U189+U114+U195+U201+U214+U220+U226+U239+U245+U251+U257+U263+U269</f>
        <v>-23.28289337197284</v>
      </c>
      <c r="V277" s="28">
        <f>V85+V92+V99+V108+V161+V168+V182+V175+V189+V114+V195+V201+V214+V220+V226+V239+V245+V251+V257+V263+V269</f>
        <v>-599.90286624132625</v>
      </c>
      <c r="W277" s="71">
        <f>W85+W92+W99+W108+W161+W168+W182+W175+W189+W114+W195+W201+W214+W220+W226+W239+W245+W251+W257+W263+W269</f>
        <v>3.9834499404045118</v>
      </c>
    </row>
    <row r="278" spans="2:23" x14ac:dyDescent="0.25">
      <c r="E278" s="142" t="s">
        <v>114</v>
      </c>
      <c r="F278" s="143" t="s">
        <v>10</v>
      </c>
      <c r="K278" s="72"/>
      <c r="P278" s="72"/>
      <c r="Q278" s="144">
        <v>-1.7649121442731328</v>
      </c>
      <c r="V278" s="72"/>
      <c r="W278" s="144"/>
    </row>
  </sheetData>
  <mergeCells count="85">
    <mergeCell ref="AD58:AD59"/>
    <mergeCell ref="G81:K81"/>
    <mergeCell ref="L81:Q81"/>
    <mergeCell ref="R81:W81"/>
    <mergeCell ref="G90:K90"/>
    <mergeCell ref="L90:Q90"/>
    <mergeCell ref="R90:W90"/>
    <mergeCell ref="G106:K106"/>
    <mergeCell ref="L106:Q106"/>
    <mergeCell ref="R106:W106"/>
    <mergeCell ref="G97:K97"/>
    <mergeCell ref="L97:Q97"/>
    <mergeCell ref="R97:W97"/>
    <mergeCell ref="G120:K120"/>
    <mergeCell ref="L120:Q120"/>
    <mergeCell ref="R120:W120"/>
    <mergeCell ref="G112:K112"/>
    <mergeCell ref="L112:Q112"/>
    <mergeCell ref="R112:W112"/>
    <mergeCell ref="G141:K141"/>
    <mergeCell ref="L141:Q141"/>
    <mergeCell ref="R141:W141"/>
    <mergeCell ref="G131:K131"/>
    <mergeCell ref="L131:Q131"/>
    <mergeCell ref="R131:W131"/>
    <mergeCell ref="G159:K159"/>
    <mergeCell ref="L159:Q159"/>
    <mergeCell ref="R159:W159"/>
    <mergeCell ref="G150:K150"/>
    <mergeCell ref="L150:Q150"/>
    <mergeCell ref="R150:W150"/>
    <mergeCell ref="G173:K173"/>
    <mergeCell ref="L173:Q173"/>
    <mergeCell ref="R173:W173"/>
    <mergeCell ref="G166:K166"/>
    <mergeCell ref="L166:Q166"/>
    <mergeCell ref="R166:W166"/>
    <mergeCell ref="G187:K187"/>
    <mergeCell ref="L187:Q187"/>
    <mergeCell ref="R187:W187"/>
    <mergeCell ref="G180:K180"/>
    <mergeCell ref="L180:Q180"/>
    <mergeCell ref="R180:W180"/>
    <mergeCell ref="G199:K199"/>
    <mergeCell ref="L199:Q199"/>
    <mergeCell ref="R199:W199"/>
    <mergeCell ref="G193:K193"/>
    <mergeCell ref="L193:Q193"/>
    <mergeCell ref="R193:W193"/>
    <mergeCell ref="G212:K212"/>
    <mergeCell ref="L212:Q212"/>
    <mergeCell ref="R212:W212"/>
    <mergeCell ref="G206:K206"/>
    <mergeCell ref="L206:Q206"/>
    <mergeCell ref="R206:W206"/>
    <mergeCell ref="G224:K224"/>
    <mergeCell ref="L224:Q224"/>
    <mergeCell ref="R224:W224"/>
    <mergeCell ref="G218:K218"/>
    <mergeCell ref="L218:Q218"/>
    <mergeCell ref="R218:W218"/>
    <mergeCell ref="G237:K237"/>
    <mergeCell ref="L237:Q237"/>
    <mergeCell ref="R237:W237"/>
    <mergeCell ref="G231:K231"/>
    <mergeCell ref="L231:Q231"/>
    <mergeCell ref="R231:W231"/>
    <mergeCell ref="G249:K249"/>
    <mergeCell ref="L249:Q249"/>
    <mergeCell ref="R249:W249"/>
    <mergeCell ref="G243:K243"/>
    <mergeCell ref="L243:Q243"/>
    <mergeCell ref="R243:W243"/>
    <mergeCell ref="G261:K261"/>
    <mergeCell ref="L261:Q261"/>
    <mergeCell ref="R261:W261"/>
    <mergeCell ref="G255:K255"/>
    <mergeCell ref="L255:Q255"/>
    <mergeCell ref="R255:W255"/>
    <mergeCell ref="G275:K275"/>
    <mergeCell ref="L275:Q275"/>
    <mergeCell ref="R275:W275"/>
    <mergeCell ref="G267:K267"/>
    <mergeCell ref="L267:Q267"/>
    <mergeCell ref="R267:W26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CRCP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Tixier Héloïse</dc:creator>
  <cp:lastModifiedBy>Tixier Héloïse</cp:lastModifiedBy>
  <dcterms:created xsi:type="dcterms:W3CDTF">2021-03-12T09:51:13Z</dcterms:created>
  <dcterms:modified xsi:type="dcterms:W3CDTF">2021-03-12T13:59:43Z</dcterms:modified>
</cp:coreProperties>
</file>