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R\5-DIAG\03 - TRANSPORT\01. ATRT\09. ATRT 7 2020-2023\2021 - MAJ 1er avril 2021\9 - Publication Open Data CRE\"/>
    </mc:Choice>
  </mc:AlternateContent>
  <xr:revisionPtr revIDLastSave="0" documentId="13_ncr:1_{12D7C0A5-C943-4BFB-BA14-4E36B935DD41}" xr6:coauthVersionLast="46" xr6:coauthVersionMax="46" xr10:uidLastSave="{00000000-0000-0000-0000-000000000000}"/>
  <bookViews>
    <workbookView xWindow="2610" yWindow="420" windowWidth="24855" windowHeight="14865" tabRatio="580" xr2:uid="{AEDABA2A-3431-4CC5-9F28-72C79ECFD7ED}"/>
  </bookViews>
  <sheets>
    <sheet name="CRCP" sheetId="1" r:id="rId1"/>
  </sheets>
  <externalReferences>
    <externalReference r:id="rId2"/>
    <externalReference r:id="rId3"/>
  </externalReferences>
  <definedNames>
    <definedName name="Conversion_BH">#REF!</definedName>
    <definedName name="Conversion_BHold">#REF!</definedName>
    <definedName name="Conversion_HB_C">#REF!</definedName>
    <definedName name="Conversion_HB_Cold">#REF!</definedName>
    <definedName name="Conversion_HB_Q">#REF!</definedName>
    <definedName name="Entrée_PITS_NA">#REF!</definedName>
    <definedName name="Entrée_PITS_SA">#REF!</definedName>
    <definedName name="evol_regio">'[1]REVENU AUTORISE'!$P$18</definedName>
    <definedName name="evol_tarif">'[1]REVENU AUTORISE'!$P$17</definedName>
    <definedName name="inflation2021">[1]T2021!$C$6</definedName>
    <definedName name="Injection_Biogaz">#REF!</definedName>
    <definedName name="Injection_Gaz">#REF!</definedName>
    <definedName name="K_2021">'[1]ELEMENTS DE MAJ'!$E$35</definedName>
    <definedName name="Nord_Sud">#REF!</definedName>
    <definedName name="PEG_Abo">#REF!</definedName>
    <definedName name="PEG_Fees">#REF!</definedName>
    <definedName name="PIR_Alveringem">#REF!</definedName>
    <definedName name="PIR_Dunkerque">#REF!</definedName>
    <definedName name="PIR_Jura">#REF!</definedName>
    <definedName name="PIR_Obergailbach">#REF!</definedName>
    <definedName name="PIR_Oltingue">#REF!</definedName>
    <definedName name="PIR_Taisnières_B">#REF!</definedName>
    <definedName name="PIR_Taisnières_H">#REF!</definedName>
    <definedName name="PITS_Entree_Nord">#REF!</definedName>
    <definedName name="PITS_Entree_Sud">#REF!</definedName>
    <definedName name="PITS_Sortie_Nord">#REF!</definedName>
    <definedName name="PITS_Sortie_Sud">#REF!</definedName>
    <definedName name="PITTM_Dunkerque">#REF!</definedName>
    <definedName name="PITTM_Fos">#REF!</definedName>
    <definedName name="PITTM_Montoir">#REF!</definedName>
    <definedName name="REGIONAL">[1]T2020!$C$4</definedName>
    <definedName name="Reseau_Regional">#REF!</definedName>
    <definedName name="S2017_Dunkerque_F">'[1]Souscriptions 2017'!$G$42:$R$42</definedName>
    <definedName name="S2017_Dunkerque_I">'[1]Souscriptions 2017'!$G$43:$R$43</definedName>
    <definedName name="S2017_horaire">'[1]Souscriptions 2017'!$G$320:$R$320</definedName>
    <definedName name="S2017_IAPC_NS">'[1]Souscriptions 2017'!$G$190:$R$190</definedName>
    <definedName name="S2017_IAPC_RR">'[1]Souscriptions 2017'!$G$191:$R$191</definedName>
    <definedName name="S2017_Industriels">'[1]Souscriptions 2017'!$G$291:$R$291</definedName>
    <definedName name="S2017_JTS">'[1]Souscriptions 2017'!$G$202:$R$202</definedName>
    <definedName name="S2017_Jura">'[1]Souscriptions 2017'!$G$77:$R$77</definedName>
    <definedName name="S2017_Landivisiau">'[1]Souscriptions 2017'!$G$311:$R$311</definedName>
    <definedName name="S2017_Marketcoupling">'[1]Souscriptions 2017'!$G$201:$R$201</definedName>
    <definedName name="S2017_Martigues">'[1]Souscriptions 2017'!$G$307:$R$307</definedName>
    <definedName name="S2017_NordSud_AF">'[1]Souscriptions 2017'!$G$92:$R$92</definedName>
    <definedName name="S2017_NordSud_AI">'[1]Souscriptions 2017'!$G$93:$R$93</definedName>
    <definedName name="S2017_NordSud_TF">'[1]Souscriptions 2017'!$G$94:$R$94</definedName>
    <definedName name="S2017_PITD">'[1]Souscriptions 2017'!$G$312:$R$312</definedName>
    <definedName name="S2017_Quotidien">'[1]Souscriptions 2017'!$G$319:$R$319</definedName>
    <definedName name="S2017_SortiesRR">'[1]Souscriptions 2017'!$G$206:$R$206</definedName>
    <definedName name="S2017_SudNord">'[1]Souscriptions 2017'!$G$100:$R$100</definedName>
    <definedName name="S2017_TaisnieresB">'[1]Souscriptions 2017'!$G$22:$R$22</definedName>
    <definedName name="S2017_Toul">'[1]Souscriptions 2017'!$G$302:$R$302</definedName>
    <definedName name="S2017_UIOLI">'[1]Souscriptions 2017'!$G$200:$R$200</definedName>
    <definedName name="S2018_horaire">'[1]Souscriptions 2018'!$G$320:$R$320</definedName>
    <definedName name="S2018_Industriels">'[1]Souscriptions 2018'!$G$291:$R$291</definedName>
    <definedName name="S2018_JTS">'[1]Souscriptions 2018'!$G$202:$R$202</definedName>
    <definedName name="S2018_Marketcoupling">'[1]Souscriptions 2018'!$G$201:$R$201</definedName>
    <definedName name="S2018_Quotidien">'[1]Souscriptions 2018'!$G$319:$R$319</definedName>
    <definedName name="S2018_TaisnieresB">'[1]Souscriptions 2018'!$G$22:$R$22</definedName>
    <definedName name="S2018_UIOLI">'[1]Souscriptions 2018'!$G$200:$R$200</definedName>
    <definedName name="S2019_Dunkerque_F">'[1]Souscriptions 2019'!$G$42:$R$42</definedName>
    <definedName name="S2019_Dunkerque_I">'[1]Souscriptions 2019'!$G$43:$R$43</definedName>
    <definedName name="S2019_horaire">'[1]Souscriptions 2019'!$G$321:$R$321</definedName>
    <definedName name="S2019_Jura">'[1]Souscriptions 2019'!$G$78:$R$78</definedName>
    <definedName name="S2019_NordSud_AF">'[1]Souscriptions 2019'!$G$93:$R$93</definedName>
    <definedName name="S2019_NordSud_AI">'[1]Souscriptions 2019'!$G$94:$R$94</definedName>
    <definedName name="S2019_NordSud_TF">'[1]Souscriptions 2019'!$G$95:$R$95</definedName>
    <definedName name="S2019_Quotidien">'[1]Souscriptions 2019'!$G$320:$R$320</definedName>
    <definedName name="S2019_SudNord">'[1]Souscriptions 2019'!$G$101:$R$101</definedName>
    <definedName name="S2019_TaisnieresB">'[1]Souscriptions 2019'!$G$22:$R$22</definedName>
    <definedName name="S2020_Dunkerque_F">#REF!</definedName>
    <definedName name="S2020_Dunkerque_I">#REF!</definedName>
    <definedName name="S2020_Dunkerque_R">#REF!</definedName>
    <definedName name="S2020_horaire">#REF!</definedName>
    <definedName name="S2020_IAPC_NS">#REF!</definedName>
    <definedName name="S2020_IAPC_RR">#REF!</definedName>
    <definedName name="S2020_Industriels">#REF!</definedName>
    <definedName name="S2020_JTS">#REF!</definedName>
    <definedName name="S2020_Jura">#REF!</definedName>
    <definedName name="S2020_Landivisiau">#REF!</definedName>
    <definedName name="S2020_Marketcoupling">#REF!</definedName>
    <definedName name="S2020_Martigues">#REF!</definedName>
    <definedName name="S2020_NordSud_AF">#REF!</definedName>
    <definedName name="S2020_NordSud_AI">#REF!</definedName>
    <definedName name="S2020_NordSud_TF">#REF!</definedName>
    <definedName name="S2020_PITD">#REF!</definedName>
    <definedName name="S2020_Quotidien">#REF!</definedName>
    <definedName name="S2020_SortiesRR">#REF!</definedName>
    <definedName name="S2020_SudNord">#REF!</definedName>
    <definedName name="S2020_TaisnieresB">#REF!</definedName>
    <definedName name="S2020_Toul">#REF!</definedName>
    <definedName name="S2020_UIOLI">#REF!</definedName>
    <definedName name="Scenario_1">#REF!</definedName>
    <definedName name="Sortie_PITS_NA">#REF!</definedName>
    <definedName name="Sortie_PITS_SA">#REF!</definedName>
    <definedName name="Sud_Nord">#REF!</definedName>
    <definedName name="taux_annuité">CRCP!$F$10</definedName>
    <definedName name="taux_CRCP">CRCP!$F$9</definedName>
    <definedName name="TCL_Industriels">#REF!</definedName>
    <definedName name="TCL_PIRR">#REF!</definedName>
    <definedName name="TCL_PITD">#REF!</definedName>
    <definedName name="TCL_SFM">#REF!</definedName>
    <definedName name="TCR_NTR">#REF!</definedName>
    <definedName name="Terme_fixe_livraison">#REF!</definedName>
    <definedName name="Tolerances_Optionelles">#REF!</definedName>
    <definedName name="TP_Dunkerque">#REF!</definedName>
    <definedName name="TP_Obergailbach">#REF!</definedName>
    <definedName name="TP_Taisnières_B">#REF!</definedName>
    <definedName name="TP_Taisnières_H">#REF!</definedName>
    <definedName name="x">[2]INDEX!$I$9</definedName>
    <definedName name="_xlnm.Print_Area" localSheetId="0">CRCP!$B$7:$H$46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7" i="1" l="1"/>
  <c r="N107" i="1" s="1"/>
  <c r="M108" i="1"/>
  <c r="L108" i="1"/>
  <c r="L109" i="1"/>
  <c r="M109" i="1"/>
  <c r="N109" i="1" s="1"/>
  <c r="M110" i="1"/>
  <c r="L110" i="1"/>
  <c r="M111" i="1"/>
  <c r="N111" i="1" s="1"/>
  <c r="L111" i="1"/>
  <c r="M106" i="1" l="1"/>
  <c r="N106" i="1"/>
  <c r="L112" i="1"/>
  <c r="L106" i="1"/>
  <c r="N110" i="1"/>
  <c r="N108" i="1"/>
  <c r="L107" i="1"/>
  <c r="M112" i="1" l="1"/>
  <c r="N112" i="1"/>
  <c r="Q278" i="1" l="1"/>
  <c r="S256" i="1"/>
  <c r="R256" i="1"/>
  <c r="T256" i="1" s="1"/>
  <c r="T39" i="1" s="1"/>
  <c r="S250" i="1"/>
  <c r="R250" i="1"/>
  <c r="T250" i="1" s="1"/>
  <c r="T38" i="1" s="1"/>
  <c r="S244" i="1"/>
  <c r="R244" i="1"/>
  <c r="T244" i="1" s="1"/>
  <c r="T37" i="1" s="1"/>
  <c r="S232" i="1"/>
  <c r="R232" i="1"/>
  <c r="T232" i="1" s="1"/>
  <c r="T35" i="1" s="1"/>
  <c r="S226" i="1"/>
  <c r="R226" i="1"/>
  <c r="T226" i="1" s="1"/>
  <c r="T34" i="1" s="1"/>
  <c r="S220" i="1"/>
  <c r="R220" i="1"/>
  <c r="T220" i="1" s="1"/>
  <c r="T33" i="1" s="1"/>
  <c r="M214" i="1"/>
  <c r="L214" i="1"/>
  <c r="N214" i="1" s="1"/>
  <c r="M208" i="1"/>
  <c r="N208" i="1" s="1"/>
  <c r="N32" i="1" s="1"/>
  <c r="S202" i="1"/>
  <c r="S196" i="1"/>
  <c r="R196" i="1"/>
  <c r="T196" i="1" s="1"/>
  <c r="S177" i="1"/>
  <c r="R177" i="1"/>
  <c r="T177" i="1" s="1"/>
  <c r="T25" i="1" s="1"/>
  <c r="M177" i="1"/>
  <c r="N177" i="1" s="1"/>
  <c r="N25" i="1" s="1"/>
  <c r="L177" i="1"/>
  <c r="S170" i="1"/>
  <c r="R170" i="1"/>
  <c r="T170" i="1" s="1"/>
  <c r="T24" i="1" s="1"/>
  <c r="M170" i="1"/>
  <c r="N170" i="1" s="1"/>
  <c r="N24" i="1" s="1"/>
  <c r="L170" i="1"/>
  <c r="L163" i="1"/>
  <c r="R156" i="1"/>
  <c r="T156" i="1" s="1"/>
  <c r="T22" i="1" s="1"/>
  <c r="M156" i="1"/>
  <c r="N156" i="1" s="1"/>
  <c r="N22" i="1" s="1"/>
  <c r="S141" i="1"/>
  <c r="R141" i="1"/>
  <c r="T141" i="1" s="1"/>
  <c r="M141" i="1"/>
  <c r="L141" i="1"/>
  <c r="N141" i="1" s="1"/>
  <c r="O142" i="1"/>
  <c r="S142" i="1" s="1"/>
  <c r="S139" i="1"/>
  <c r="M139" i="1"/>
  <c r="L139" i="1"/>
  <c r="N139" i="1" s="1"/>
  <c r="S122" i="1"/>
  <c r="S121" i="1"/>
  <c r="R121" i="1"/>
  <c r="T121" i="1" s="1"/>
  <c r="M121" i="1"/>
  <c r="L121" i="1"/>
  <c r="N121" i="1" s="1"/>
  <c r="S111" i="1"/>
  <c r="S110" i="1"/>
  <c r="S109" i="1"/>
  <c r="S107" i="1"/>
  <c r="R98" i="1"/>
  <c r="T98" i="1" s="1"/>
  <c r="T20" i="1" s="1"/>
  <c r="L98" i="1"/>
  <c r="S92" i="1"/>
  <c r="M92" i="1"/>
  <c r="N92" i="1" s="1"/>
  <c r="N19" i="1" s="1"/>
  <c r="S83" i="1"/>
  <c r="M83" i="1"/>
  <c r="N83" i="1" s="1"/>
  <c r="N27" i="1" s="1"/>
  <c r="S77" i="1"/>
  <c r="L77" i="1"/>
  <c r="S69" i="1"/>
  <c r="R69" i="1"/>
  <c r="T69" i="1" s="1"/>
  <c r="M69" i="1"/>
  <c r="N69" i="1" s="1"/>
  <c r="L69" i="1"/>
  <c r="B65" i="1"/>
  <c r="R61" i="1"/>
  <c r="T61" i="1" s="1"/>
  <c r="S61" i="1"/>
  <c r="S60" i="1"/>
  <c r="R60" i="1"/>
  <c r="T60" i="1" s="1"/>
  <c r="M60" i="1"/>
  <c r="N60" i="1" s="1"/>
  <c r="L60" i="1"/>
  <c r="N43" i="1"/>
  <c r="N42" i="1"/>
  <c r="T40" i="1"/>
  <c r="L120" i="1" l="1"/>
  <c r="P106" i="1"/>
  <c r="P112" i="1" s="1"/>
  <c r="M142" i="1"/>
  <c r="N142" i="1" s="1"/>
  <c r="R77" i="1"/>
  <c r="T77" i="1" s="1"/>
  <c r="T18" i="1" s="1"/>
  <c r="S140" i="1"/>
  <c r="L208" i="1"/>
  <c r="R108" i="1"/>
  <c r="T108" i="1" s="1"/>
  <c r="S98" i="1"/>
  <c r="R107" i="1"/>
  <c r="T107" i="1" s="1"/>
  <c r="P132" i="1"/>
  <c r="R130" i="1"/>
  <c r="T130" i="1" s="1"/>
  <c r="R131" i="1"/>
  <c r="T131" i="1" s="1"/>
  <c r="S131" i="1"/>
  <c r="L202" i="1"/>
  <c r="M202" i="1"/>
  <c r="N202" i="1" s="1"/>
  <c r="N31" i="1" s="1"/>
  <c r="R109" i="1"/>
  <c r="T109" i="1" s="1"/>
  <c r="R110" i="1"/>
  <c r="T110" i="1" s="1"/>
  <c r="P142" i="1"/>
  <c r="R142" i="1" s="1"/>
  <c r="T142" i="1" s="1"/>
  <c r="R139" i="1"/>
  <c r="T139" i="1" s="1"/>
  <c r="L190" i="1"/>
  <c r="M184" i="1"/>
  <c r="N184" i="1" s="1"/>
  <c r="N28" i="1" s="1"/>
  <c r="M98" i="1"/>
  <c r="N98" i="1" s="1"/>
  <c r="N20" i="1" s="1"/>
  <c r="M190" i="1"/>
  <c r="N190" i="1" s="1"/>
  <c r="N29" i="1" s="1"/>
  <c r="M77" i="1"/>
  <c r="N77" i="1" s="1"/>
  <c r="N18" i="1" s="1"/>
  <c r="S108" i="1"/>
  <c r="O106" i="1"/>
  <c r="R202" i="1"/>
  <c r="T202" i="1" s="1"/>
  <c r="T31" i="1" s="1"/>
  <c r="L92" i="1"/>
  <c r="L122" i="1"/>
  <c r="R122" i="1"/>
  <c r="T122" i="1" s="1"/>
  <c r="R92" i="1"/>
  <c r="T92" i="1" s="1"/>
  <c r="T19" i="1" s="1"/>
  <c r="L83" i="1"/>
  <c r="R83" i="1"/>
  <c r="T83" i="1" s="1"/>
  <c r="T27" i="1" s="1"/>
  <c r="R111" i="1"/>
  <c r="T111" i="1" s="1"/>
  <c r="M120" i="1"/>
  <c r="N120" i="1" s="1"/>
  <c r="M122" i="1"/>
  <c r="N122" i="1" s="1"/>
  <c r="R238" i="1"/>
  <c r="T238" i="1" s="1"/>
  <c r="T36" i="1" s="1"/>
  <c r="S238" i="1"/>
  <c r="S120" i="1"/>
  <c r="O119" i="1"/>
  <c r="P119" i="1"/>
  <c r="R120" i="1"/>
  <c r="T120" i="1" s="1"/>
  <c r="L140" i="1"/>
  <c r="L142" i="1"/>
  <c r="R208" i="1"/>
  <c r="T208" i="1" s="1"/>
  <c r="T32" i="1" s="1"/>
  <c r="S208" i="1"/>
  <c r="S130" i="1"/>
  <c r="O132" i="1"/>
  <c r="S132" i="1" s="1"/>
  <c r="R163" i="1"/>
  <c r="T163" i="1" s="1"/>
  <c r="T23" i="1" s="1"/>
  <c r="S163" i="1"/>
  <c r="M140" i="1"/>
  <c r="N140" i="1" s="1"/>
  <c r="R140" i="1"/>
  <c r="T140" i="1" s="1"/>
  <c r="L196" i="1"/>
  <c r="M196" i="1"/>
  <c r="N196" i="1" s="1"/>
  <c r="N30" i="1" s="1"/>
  <c r="R268" i="1"/>
  <c r="T268" i="1" s="1"/>
  <c r="T41" i="1" s="1"/>
  <c r="S268" i="1"/>
  <c r="L156" i="1"/>
  <c r="S156" i="1"/>
  <c r="M163" i="1"/>
  <c r="N163" i="1" s="1"/>
  <c r="N23" i="1" s="1"/>
  <c r="R184" i="1"/>
  <c r="T184" i="1" s="1"/>
  <c r="T28" i="1" s="1"/>
  <c r="S184" i="1"/>
  <c r="R106" i="1" l="1"/>
  <c r="T106" i="1" s="1"/>
  <c r="L184" i="1"/>
  <c r="L119" i="1"/>
  <c r="O112" i="1"/>
  <c r="S112" i="1" s="1"/>
  <c r="S106" i="1"/>
  <c r="P123" i="1"/>
  <c r="P149" i="1" s="1"/>
  <c r="R119" i="1"/>
  <c r="T119" i="1" s="1"/>
  <c r="R132" i="1"/>
  <c r="T132" i="1" s="1"/>
  <c r="L123" i="1"/>
  <c r="O123" i="1"/>
  <c r="S119" i="1"/>
  <c r="M119" i="1"/>
  <c r="N119" i="1" s="1"/>
  <c r="J149" i="1"/>
  <c r="S70" i="1" l="1"/>
  <c r="R112" i="1"/>
  <c r="T112" i="1" s="1"/>
  <c r="S62" i="1"/>
  <c r="M62" i="1"/>
  <c r="N62" i="1" s="1"/>
  <c r="S123" i="1"/>
  <c r="O149" i="1"/>
  <c r="S149" i="1" s="1"/>
  <c r="L70" i="1"/>
  <c r="R123" i="1"/>
  <c r="T123" i="1" s="1"/>
  <c r="M123" i="1"/>
  <c r="N123" i="1" s="1"/>
  <c r="R62" i="1"/>
  <c r="J278" i="1"/>
  <c r="L62" i="1"/>
  <c r="K149" i="1"/>
  <c r="I149" i="1"/>
  <c r="L149" i="1" s="1"/>
  <c r="R70" i="1" l="1"/>
  <c r="T70" i="1" s="1"/>
  <c r="T17" i="1" s="1"/>
  <c r="P278" i="1"/>
  <c r="M70" i="1"/>
  <c r="N70" i="1" s="1"/>
  <c r="N17" i="1" s="1"/>
  <c r="I278" i="1"/>
  <c r="M149" i="1"/>
  <c r="N149" i="1" s="1"/>
  <c r="T62" i="1"/>
  <c r="N16" i="1"/>
  <c r="R149" i="1"/>
  <c r="T149" i="1" s="1"/>
  <c r="T21" i="1" s="1"/>
  <c r="K278" i="1"/>
  <c r="S278" i="1"/>
  <c r="O278" i="1"/>
  <c r="L278" i="1"/>
  <c r="M278" i="1" l="1"/>
  <c r="N21" i="1"/>
  <c r="N44" i="1" s="1"/>
  <c r="N278" i="1"/>
  <c r="U48" i="1" s="1"/>
  <c r="T278" i="1"/>
  <c r="T16" i="1"/>
  <c r="T44" i="1" s="1"/>
  <c r="R278" i="1"/>
  <c r="U49" i="1" l="1"/>
  <c r="U5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Auteur</author>
  </authors>
  <commentList>
    <comment ref="E62" authorId="0" shapeId="0" xr:uid="{CCB93D14-B846-40ED-9FD9-BBB88CD3690F}">
      <text>
        <r>
          <rPr>
            <b/>
            <sz val="9"/>
            <color indexed="81"/>
            <rFont val="Tahoma"/>
            <family val="2"/>
          </rPr>
          <t>Auteur:</t>
        </r>
        <r>
          <rPr>
            <sz val="9"/>
            <color indexed="81"/>
            <rFont val="Tahoma"/>
            <family val="2"/>
          </rPr>
          <t xml:space="preserve">
En 2013, tient compte de la modification de règle IAPC</t>
        </r>
      </text>
    </comment>
  </commentList>
</comments>
</file>

<file path=xl/sharedStrings.xml><?xml version="1.0" encoding="utf-8"?>
<sst xmlns="http://schemas.openxmlformats.org/spreadsheetml/2006/main" count="623" uniqueCount="131">
  <si>
    <t>CRCP</t>
  </si>
  <si>
    <t>ATRT5</t>
  </si>
  <si>
    <t>ATRT6</t>
  </si>
  <si>
    <t xml:space="preserve">ATRT7 </t>
  </si>
  <si>
    <t>Taux d'actualisation du CRCP</t>
  </si>
  <si>
    <t>Taux d'actualisation des annuités</t>
  </si>
  <si>
    <t>Nombre d'années</t>
  </si>
  <si>
    <t>Période d'actualisation</t>
  </si>
  <si>
    <t>Ecarts couverts par le CRCP</t>
  </si>
  <si>
    <t>Recettes d'acheminement couvertes à 100%</t>
  </si>
  <si>
    <t>M€</t>
  </si>
  <si>
    <t>Raccordement CCCG et TAC</t>
  </si>
  <si>
    <t>CCN réseaux</t>
  </si>
  <si>
    <t>CCN hors réseaux (inflation)</t>
  </si>
  <si>
    <t>Energie motrice</t>
  </si>
  <si>
    <t>Contrat de transit inter-opérateurs (avec Teréga )</t>
  </si>
  <si>
    <t>Ecart d'OPEX dûs à l'IPC</t>
  </si>
  <si>
    <t>Qualité de service</t>
  </si>
  <si>
    <t>Régul. Incitative des investissements</t>
  </si>
  <si>
    <t>Flexibilité réseau B</t>
  </si>
  <si>
    <t>Recettes liées au reversement inter-opérateur Teréga -&gt;GRTgaz</t>
  </si>
  <si>
    <t>Charges au titre de la prestation de conversion H-B (variation des volumes convertis)</t>
  </si>
  <si>
    <t>Projet pilote de conversion vers le gaz H de la zone B</t>
  </si>
  <si>
    <t>Désimbrication des activités de R&amp;D d'avec la maison-mère</t>
  </si>
  <si>
    <t>Produits de prestations pour tiers liés aux grands projets d'aménagement du territoire</t>
  </si>
  <si>
    <t>Coûts de congestion</t>
  </si>
  <si>
    <t xml:space="preserve">produits de raccordement des unités de biométhane </t>
  </si>
  <si>
    <t xml:space="preserve">Produits de raccordement des unités des stations de GNV </t>
  </si>
  <si>
    <t>Plus-value de cession d'actifs (immobilier ou terrain)</t>
  </si>
  <si>
    <t>Charges de consommables</t>
  </si>
  <si>
    <t xml:space="preserve">Charges éventuelles liées au contrat interruptibilité </t>
  </si>
  <si>
    <t xml:space="preserve">Coûts échoués </t>
  </si>
  <si>
    <t>Reversement GRD-&gt; GRTgaz (Opex associés aux rebours)</t>
  </si>
  <si>
    <t xml:space="preserve">Reversement GRTgaz /Teréga (+/-) facteur k </t>
  </si>
  <si>
    <t xml:space="preserve">Charges et produits contrats opérateurs adjacents (net hors ITC et hors contrat transit avec GRTgaz) </t>
  </si>
  <si>
    <t>Total</t>
  </si>
  <si>
    <t>Calcul de l'annuité constante</t>
  </si>
  <si>
    <t>Reliquat CRCP antérieurs actualisé</t>
  </si>
  <si>
    <t>CRCP définitif 2019 actualisé</t>
  </si>
  <si>
    <t>CRCP provisoire 2020 actualisé</t>
  </si>
  <si>
    <t>Total CRCP 2021</t>
  </si>
  <si>
    <t>Annuité CRCP 2021 lissée</t>
  </si>
  <si>
    <t>Recettes d'acheminement "100%"</t>
  </si>
  <si>
    <t>1 - A</t>
  </si>
  <si>
    <t>Réseau principal 100%</t>
  </si>
  <si>
    <t>Couverture</t>
  </si>
  <si>
    <t>Tarif</t>
  </si>
  <si>
    <t>Estimé</t>
  </si>
  <si>
    <t>Réalisé</t>
  </si>
  <si>
    <t>Ecart estimé - tarif</t>
  </si>
  <si>
    <t>Ecart réalisé - tarif</t>
  </si>
  <si>
    <t>Versé au CRCP</t>
  </si>
  <si>
    <t>Total recettes d'acheminement couvertes à 100%</t>
  </si>
  <si>
    <t>Effet report + écart provisions réalisés pour alignement comptabilité</t>
  </si>
  <si>
    <t>Recettes des pénalités perçues au titre des dépassements de capacité</t>
  </si>
  <si>
    <t>Recettes d'acheminement "80%"</t>
  </si>
  <si>
    <t>Ecart estimé - prev</t>
  </si>
  <si>
    <t>Ecart réalisé - prev</t>
  </si>
  <si>
    <t>Total recettes d'acheminement couvertes à 80%</t>
  </si>
  <si>
    <t>Total recettes CCCG et TAC</t>
  </si>
  <si>
    <t>Recettes liées au reversement inter-opérateurs</t>
  </si>
  <si>
    <t>Total Reversement inter-opérateur Teréga -&gt;GRTgaz</t>
  </si>
  <si>
    <t>CCN (à partir de 2017, charges de capital normatives réseaux)</t>
  </si>
  <si>
    <t>4 - A</t>
  </si>
  <si>
    <t>CCN "réseaux"</t>
  </si>
  <si>
    <t>Total CCN réseau</t>
  </si>
  <si>
    <t>4 - B</t>
  </si>
  <si>
    <t>CCN "hors réseaux" (écart d'inflation)</t>
  </si>
  <si>
    <t>Ecart d'inflation CCN "hors réseaux"</t>
  </si>
  <si>
    <t>5 - A</t>
  </si>
  <si>
    <t>Charges  d'énergie gaz</t>
  </si>
  <si>
    <t>Besoins en énergie gaz</t>
  </si>
  <si>
    <t>GWh</t>
  </si>
  <si>
    <t>Gaz carburant + gaz torché</t>
  </si>
  <si>
    <t>Reliquat (Gaz carburant+EPC)</t>
  </si>
  <si>
    <t>EBT</t>
  </si>
  <si>
    <t>Reliquat pertes diffuses</t>
  </si>
  <si>
    <t xml:space="preserve">Prix moyen du gaz </t>
  </si>
  <si>
    <t>€/MWh</t>
  </si>
  <si>
    <t xml:space="preserve">Charges d'énergie gaz </t>
  </si>
  <si>
    <t>5 - B</t>
  </si>
  <si>
    <t>Charges d'électricité motrice</t>
  </si>
  <si>
    <t>Besoins en électricité motrice</t>
  </si>
  <si>
    <t xml:space="preserve">Consommation électricité </t>
  </si>
  <si>
    <t>Reliquat</t>
  </si>
  <si>
    <t xml:space="preserve">Prix moyen de l'électricité </t>
  </si>
  <si>
    <t>5 - C</t>
  </si>
  <si>
    <t>Charges et produits de CO2</t>
  </si>
  <si>
    <t xml:space="preserve">Excédent/Déficit de quotas de CO2 </t>
  </si>
  <si>
    <t>kt</t>
  </si>
  <si>
    <t xml:space="preserve">Prix du CO2 </t>
  </si>
  <si>
    <t>€/t</t>
  </si>
  <si>
    <t>Charges - Produits de CO2</t>
  </si>
  <si>
    <t>5 - D</t>
  </si>
  <si>
    <t>Autres charges et produits d'énergie</t>
  </si>
  <si>
    <t>Autres charges et produits</t>
  </si>
  <si>
    <t>TICGN/TICPE</t>
  </si>
  <si>
    <t>Effet reliquat</t>
  </si>
  <si>
    <t>Autres charges</t>
  </si>
  <si>
    <r>
      <t xml:space="preserve">5 - </t>
    </r>
    <r>
      <rPr>
        <b/>
        <sz val="11"/>
        <color theme="0"/>
        <rFont val="Arial"/>
        <family val="2"/>
      </rPr>
      <t>Σ</t>
    </r>
  </si>
  <si>
    <t>Total énergie motrice</t>
  </si>
  <si>
    <t>Total charges d'énergie</t>
  </si>
  <si>
    <t>Contrat inter-opérateurs</t>
  </si>
  <si>
    <t>Total charges contrat inter-opérateurs</t>
  </si>
  <si>
    <t>Ecarts d'OPEX dû à l'IPC</t>
  </si>
  <si>
    <t>Total écarts d'OPEX dû à l'IPC</t>
  </si>
  <si>
    <t xml:space="preserve">Qualité de service </t>
  </si>
  <si>
    <t>Total qualité de service</t>
  </si>
  <si>
    <t xml:space="preserve">Régulation incitative des investissements </t>
  </si>
  <si>
    <t>Total régul. incitative investissements</t>
  </si>
  <si>
    <t xml:space="preserve">Charges au titre de la prestation de conversion H-B </t>
  </si>
  <si>
    <t>Total conversion H=&gt;B</t>
  </si>
  <si>
    <t>Total pilote de conversion zone B</t>
  </si>
  <si>
    <t>Total désimbrication R&amp;D</t>
  </si>
  <si>
    <t>Total prestations pour tiers</t>
  </si>
  <si>
    <t>Coûts de levée des congestions</t>
  </si>
  <si>
    <t xml:space="preserve">coûts de traitement des congestions </t>
  </si>
  <si>
    <t>Régulation incitative de la R&amp;D</t>
  </si>
  <si>
    <t>L'écart Tarif/réalisé est calculé en fin de période</t>
  </si>
  <si>
    <t>régulation incitative de la R&amp;D</t>
  </si>
  <si>
    <t xml:space="preserve">Produits de raccordement des unités de biométhane </t>
  </si>
  <si>
    <t>Coûts échoués</t>
  </si>
  <si>
    <t>Reversement GRD-&gt; Teréga (Opex associés aux rebours)</t>
  </si>
  <si>
    <t xml:space="preserve">Charges nettes contrats opérateurs adjacents (contrat GRDF et contrat stockage) </t>
  </si>
  <si>
    <t xml:space="preserve">Charges et produits contrats opérateurs adjacents (net hors ITC et hors contrat transit avec Teréga) </t>
  </si>
  <si>
    <t>Σ</t>
  </si>
  <si>
    <t>Total CRCP</t>
  </si>
  <si>
    <t>CRCP provisoire</t>
  </si>
  <si>
    <t>Eridan</t>
  </si>
  <si>
    <t>Recettes d'acheminement couvertes à 80%</t>
  </si>
  <si>
    <t>Bilan Coûts échoués ATRT6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</si>
</sst>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%"/>
    <numFmt numFmtId="165" formatCode="0.0"/>
    <numFmt numFmtId="166" formatCode="0.000"/>
    <numFmt numFmtId="167" formatCode="_-* #,##0.00\ _€_-;\-* #,##0.00\ _€_-;_-* &quot;-&quot;??\ _€_-;_-@_-"/>
    <numFmt numFmtId="168" formatCode="_-* #,##0.0\ _€_-;\-* #,##0.0\ _€_-;_-* &quot;-&quot;??\ _€_-;_-@_-"/>
    <numFmt numFmtId="169" formatCode="_-* #,##0\ _€_-;\-* #,##0\ _€_-;_-* &quot;-&quot;\ _€_-;_-@_-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4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0"/>
      <name val="Arial"/>
      <family val="2"/>
    </font>
    <font>
      <b/>
      <sz val="11"/>
      <color rgb="FF00000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color rgb="FFFFFFFF"/>
      <name val="Calibri"/>
      <family val="2"/>
      <scheme val="minor"/>
    </font>
    <font>
      <b/>
      <i/>
      <sz val="11"/>
      <color rgb="FF000000"/>
      <name val="Calibri"/>
      <family val="2"/>
      <scheme val="minor"/>
    </font>
    <font>
      <b/>
      <sz val="11"/>
      <color rgb="FF4F81BD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2F2F2"/>
        <bgColor indexed="64"/>
      </patternFill>
    </fill>
    <fill>
      <patternFill patternType="darkGrid">
        <bgColor theme="0" tint="-0.249977111117893"/>
      </patternFill>
    </fill>
    <fill>
      <patternFill patternType="solid">
        <fgColor theme="0"/>
        <bgColor rgb="FF000000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7" fontId="1" fillId="0" borderId="0" applyFont="0" applyFill="0" applyBorder="0" applyAlignment="0" applyProtection="0"/>
    <xf numFmtId="0" fontId="1" fillId="0" borderId="0"/>
    <xf numFmtId="0" fontId="12" fillId="0" borderId="0"/>
  </cellStyleXfs>
  <cellXfs count="241">
    <xf numFmtId="0" fontId="0" fillId="0" borderId="0" xfId="0"/>
    <xf numFmtId="0" fontId="2" fillId="0" borderId="1" xfId="0" applyFont="1" applyBorder="1"/>
    <xf numFmtId="0" fontId="0" fillId="4" borderId="0" xfId="0" applyFill="1"/>
    <xf numFmtId="0" fontId="3" fillId="0" borderId="2" xfId="0" applyFont="1" applyBorder="1"/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left" vertical="center"/>
    </xf>
    <xf numFmtId="0" fontId="4" fillId="4" borderId="2" xfId="0" applyFont="1" applyFill="1" applyBorder="1" applyAlignment="1">
      <alignment horizontal="center" vertical="center"/>
    </xf>
    <xf numFmtId="0" fontId="5" fillId="0" borderId="0" xfId="0" applyFont="1"/>
    <xf numFmtId="0" fontId="3" fillId="0" borderId="0" xfId="0" applyFont="1"/>
    <xf numFmtId="0" fontId="0" fillId="0" borderId="1" xfId="0" applyBorder="1"/>
    <xf numFmtId="0" fontId="3" fillId="6" borderId="2" xfId="0" applyFont="1" applyFill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4" xfId="0" applyBorder="1" applyAlignment="1">
      <alignment horizontal="center" vertical="center"/>
    </xf>
    <xf numFmtId="165" fontId="0" fillId="4" borderId="4" xfId="0" applyNumberFormat="1" applyFill="1" applyBorder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165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wrapText="1"/>
    </xf>
    <xf numFmtId="0" fontId="0" fillId="0" borderId="5" xfId="0" applyBorder="1" applyAlignment="1">
      <alignment horizontal="center" vertical="center"/>
    </xf>
    <xf numFmtId="165" fontId="0" fillId="4" borderId="5" xfId="0" applyNumberFormat="1" applyFill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0" fontId="0" fillId="0" borderId="5" xfId="0" applyBorder="1"/>
    <xf numFmtId="0" fontId="3" fillId="0" borderId="5" xfId="0" applyFont="1" applyBorder="1"/>
    <xf numFmtId="0" fontId="5" fillId="0" borderId="5" xfId="0" applyFont="1" applyBorder="1"/>
    <xf numFmtId="0" fontId="0" fillId="4" borderId="6" xfId="0" applyFill="1" applyBorder="1"/>
    <xf numFmtId="0" fontId="0" fillId="4" borderId="5" xfId="0" applyFill="1" applyBorder="1"/>
    <xf numFmtId="0" fontId="0" fillId="0" borderId="7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65" fontId="3" fillId="0" borderId="2" xfId="0" applyNumberFormat="1" applyFont="1" applyBorder="1" applyAlignment="1">
      <alignment horizontal="center" vertical="center"/>
    </xf>
    <xf numFmtId="165" fontId="3" fillId="0" borderId="0" xfId="0" applyNumberFormat="1" applyFont="1" applyAlignment="1">
      <alignment horizontal="center" vertical="center"/>
    </xf>
    <xf numFmtId="166" fontId="3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/>
    <xf numFmtId="0" fontId="3" fillId="0" borderId="1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3" fillId="0" borderId="2" xfId="0" applyFont="1" applyBorder="1" applyAlignment="1">
      <alignment horizontal="center" vertical="center"/>
    </xf>
    <xf numFmtId="0" fontId="0" fillId="0" borderId="4" xfId="0" applyBorder="1"/>
    <xf numFmtId="0" fontId="0" fillId="0" borderId="10" xfId="0" applyBorder="1" applyAlignment="1">
      <alignment horizontal="center" vertical="center"/>
    </xf>
    <xf numFmtId="165" fontId="0" fillId="0" borderId="0" xfId="0" applyNumberFormat="1"/>
    <xf numFmtId="0" fontId="0" fillId="0" borderId="8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165" fontId="3" fillId="4" borderId="5" xfId="0" applyNumberFormat="1" applyFont="1" applyFill="1" applyBorder="1" applyAlignment="1">
      <alignment horizontal="center" vertical="center"/>
    </xf>
    <xf numFmtId="0" fontId="3" fillId="0" borderId="7" xfId="0" applyFont="1" applyBorder="1"/>
    <xf numFmtId="165" fontId="3" fillId="4" borderId="2" xfId="0" applyNumberFormat="1" applyFont="1" applyFill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2" fontId="0" fillId="0" borderId="0" xfId="0" applyNumberFormat="1"/>
    <xf numFmtId="165" fontId="3" fillId="0" borderId="5" xfId="0" applyNumberFormat="1" applyFont="1" applyBorder="1" applyAlignment="1">
      <alignment horizontal="center" vertical="center"/>
    </xf>
    <xf numFmtId="165" fontId="4" fillId="4" borderId="2" xfId="0" applyNumberFormat="1" applyFont="1" applyFill="1" applyBorder="1" applyAlignment="1">
      <alignment horizontal="center" vertical="center"/>
    </xf>
    <xf numFmtId="165" fontId="3" fillId="4" borderId="0" xfId="0" applyNumberFormat="1" applyFont="1" applyFill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165" fontId="3" fillId="4" borderId="7" xfId="0" applyNumberFormat="1" applyFont="1" applyFill="1" applyBorder="1" applyAlignment="1">
      <alignment horizontal="center" vertical="center"/>
    </xf>
    <xf numFmtId="2" fontId="3" fillId="4" borderId="2" xfId="0" applyNumberFormat="1" applyFont="1" applyFill="1" applyBorder="1" applyAlignment="1">
      <alignment horizontal="center" vertical="center"/>
    </xf>
    <xf numFmtId="0" fontId="7" fillId="7" borderId="0" xfId="0" applyFont="1" applyFill="1" applyAlignment="1">
      <alignment horizontal="center"/>
    </xf>
    <xf numFmtId="0" fontId="7" fillId="7" borderId="0" xfId="0" applyFont="1" applyFill="1"/>
    <xf numFmtId="0" fontId="0" fillId="7" borderId="0" xfId="0" applyFill="1"/>
    <xf numFmtId="0" fontId="7" fillId="8" borderId="0" xfId="0" applyFont="1" applyFill="1" applyAlignment="1">
      <alignment horizontal="center"/>
    </xf>
    <xf numFmtId="9" fontId="0" fillId="0" borderId="0" xfId="0" applyNumberFormat="1" applyAlignment="1">
      <alignment horizontal="center" vertical="center"/>
    </xf>
    <xf numFmtId="0" fontId="7" fillId="8" borderId="0" xfId="0" applyFont="1" applyFill="1"/>
    <xf numFmtId="0" fontId="0" fillId="8" borderId="0" xfId="0" applyFill="1"/>
    <xf numFmtId="9" fontId="0" fillId="0" borderId="0" xfId="0" applyNumberFormat="1"/>
    <xf numFmtId="0" fontId="7" fillId="8" borderId="2" xfId="0" applyFont="1" applyFill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/>
    </xf>
    <xf numFmtId="0" fontId="8" fillId="9" borderId="7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10" borderId="7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 wrapText="1"/>
    </xf>
    <xf numFmtId="0" fontId="9" fillId="0" borderId="0" xfId="0" applyFont="1"/>
    <xf numFmtId="0" fontId="3" fillId="0" borderId="4" xfId="0" applyFont="1" applyBorder="1" applyAlignment="1">
      <alignment horizontal="center" vertical="center"/>
    </xf>
    <xf numFmtId="165" fontId="3" fillId="9" borderId="4" xfId="0" applyNumberFormat="1" applyFont="1" applyFill="1" applyBorder="1" applyAlignment="1">
      <alignment horizontal="center" vertical="center"/>
    </xf>
    <xf numFmtId="165" fontId="0" fillId="9" borderId="5" xfId="0" applyNumberFormat="1" applyFill="1" applyBorder="1" applyAlignment="1">
      <alignment horizontal="center" vertical="center"/>
    </xf>
    <xf numFmtId="165" fontId="3" fillId="2" borderId="7" xfId="0" applyNumberFormat="1" applyFont="1" applyFill="1" applyBorder="1" applyAlignment="1">
      <alignment horizontal="center" vertical="center"/>
    </xf>
    <xf numFmtId="165" fontId="3" fillId="9" borderId="7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vertical="top" wrapText="1"/>
    </xf>
    <xf numFmtId="165" fontId="3" fillId="9" borderId="2" xfId="0" applyNumberFormat="1" applyFont="1" applyFill="1" applyBorder="1" applyAlignment="1">
      <alignment horizontal="center" vertical="center"/>
    </xf>
    <xf numFmtId="165" fontId="4" fillId="0" borderId="2" xfId="0" applyNumberFormat="1" applyFont="1" applyBorder="1" applyAlignment="1">
      <alignment horizontal="center" vertical="center"/>
    </xf>
    <xf numFmtId="166" fontId="3" fillId="4" borderId="2" xfId="0" applyNumberFormat="1" applyFont="1" applyFill="1" applyBorder="1" applyAlignment="1">
      <alignment horizontal="center" vertical="center"/>
    </xf>
    <xf numFmtId="165" fontId="3" fillId="10" borderId="2" xfId="0" applyNumberFormat="1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5" fontId="3" fillId="0" borderId="7" xfId="0" applyNumberFormat="1" applyFont="1" applyBorder="1" applyAlignment="1">
      <alignment horizontal="center" vertical="center"/>
    </xf>
    <xf numFmtId="165" fontId="4" fillId="0" borderId="7" xfId="0" applyNumberFormat="1" applyFont="1" applyBorder="1" applyAlignment="1">
      <alignment horizontal="center" vertical="center"/>
    </xf>
    <xf numFmtId="165" fontId="3" fillId="10" borderId="7" xfId="0" applyNumberFormat="1" applyFont="1" applyFill="1" applyBorder="1" applyAlignment="1">
      <alignment horizontal="center" vertical="center"/>
    </xf>
    <xf numFmtId="0" fontId="7" fillId="10" borderId="0" xfId="0" applyFont="1" applyFill="1" applyAlignment="1">
      <alignment horizontal="center"/>
    </xf>
    <xf numFmtId="0" fontId="7" fillId="10" borderId="0" xfId="0" applyFont="1" applyFill="1"/>
    <xf numFmtId="0" fontId="0" fillId="10" borderId="0" xfId="0" applyFill="1"/>
    <xf numFmtId="0" fontId="7" fillId="4" borderId="0" xfId="0" applyFont="1" applyFill="1"/>
    <xf numFmtId="0" fontId="0" fillId="4" borderId="8" xfId="0" applyFill="1" applyBorder="1"/>
    <xf numFmtId="0" fontId="3" fillId="9" borderId="7" xfId="0" applyFont="1" applyFill="1" applyBorder="1" applyAlignment="1">
      <alignment horizontal="center" vertical="center" wrapText="1"/>
    </xf>
    <xf numFmtId="165" fontId="3" fillId="9" borderId="7" xfId="0" applyNumberFormat="1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/>
    </xf>
    <xf numFmtId="0" fontId="11" fillId="0" borderId="15" xfId="0" applyFont="1" applyBorder="1" applyAlignment="1">
      <alignment horizontal="left" vertical="center"/>
    </xf>
    <xf numFmtId="165" fontId="3" fillId="10" borderId="7" xfId="0" applyNumberFormat="1" applyFont="1" applyFill="1" applyBorder="1" applyAlignment="1">
      <alignment horizontal="center" vertical="center" wrapText="1"/>
    </xf>
    <xf numFmtId="165" fontId="4" fillId="1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 wrapText="1"/>
    </xf>
    <xf numFmtId="0" fontId="0" fillId="0" borderId="0" xfId="0" applyAlignment="1">
      <alignment horizontal="right" vertical="center"/>
    </xf>
    <xf numFmtId="9" fontId="4" fillId="0" borderId="2" xfId="0" applyNumberFormat="1" applyFont="1" applyBorder="1" applyAlignment="1">
      <alignment horizontal="center" vertical="center"/>
    </xf>
    <xf numFmtId="0" fontId="8" fillId="9" borderId="5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5" fontId="3" fillId="9" borderId="0" xfId="0" applyNumberFormat="1" applyFont="1" applyFill="1" applyAlignment="1">
      <alignment horizontal="center" vertical="center"/>
    </xf>
    <xf numFmtId="0" fontId="3" fillId="0" borderId="0" xfId="0" applyFont="1" applyAlignment="1">
      <alignment wrapText="1"/>
    </xf>
    <xf numFmtId="165" fontId="3" fillId="0" borderId="0" xfId="0" applyNumberFormat="1" applyFont="1" applyAlignment="1">
      <alignment horizontal="center"/>
    </xf>
    <xf numFmtId="0" fontId="3" fillId="0" borderId="2" xfId="0" applyFont="1" applyBorder="1" applyAlignment="1">
      <alignment wrapText="1"/>
    </xf>
    <xf numFmtId="165" fontId="3" fillId="0" borderId="2" xfId="0" applyNumberFormat="1" applyFont="1" applyBorder="1" applyAlignment="1">
      <alignment horizontal="center"/>
    </xf>
    <xf numFmtId="165" fontId="3" fillId="9" borderId="2" xfId="0" applyNumberFormat="1" applyFont="1" applyFill="1" applyBorder="1" applyAlignment="1">
      <alignment horizontal="center"/>
    </xf>
    <xf numFmtId="165" fontId="3" fillId="9" borderId="14" xfId="0" applyNumberFormat="1" applyFont="1" applyFill="1" applyBorder="1" applyAlignment="1">
      <alignment horizontal="center"/>
    </xf>
    <xf numFmtId="165" fontId="3" fillId="4" borderId="2" xfId="0" applyNumberFormat="1" applyFont="1" applyFill="1" applyBorder="1" applyAlignment="1">
      <alignment horizontal="center"/>
    </xf>
    <xf numFmtId="165" fontId="0" fillId="9" borderId="2" xfId="0" applyNumberFormat="1" applyFill="1" applyBorder="1" applyAlignment="1">
      <alignment horizontal="center"/>
    </xf>
    <xf numFmtId="165" fontId="0" fillId="9" borderId="14" xfId="0" applyNumberFormat="1" applyFill="1" applyBorder="1" applyAlignment="1">
      <alignment horizontal="center"/>
    </xf>
    <xf numFmtId="2" fontId="3" fillId="0" borderId="2" xfId="0" applyNumberFormat="1" applyFont="1" applyBorder="1" applyAlignment="1">
      <alignment horizontal="center" vertical="center"/>
    </xf>
    <xf numFmtId="0" fontId="3" fillId="0" borderId="13" xfId="0" applyFont="1" applyBorder="1"/>
    <xf numFmtId="0" fontId="3" fillId="0" borderId="9" xfId="0" applyFont="1" applyBorder="1"/>
    <xf numFmtId="0" fontId="3" fillId="3" borderId="2" xfId="0" applyFont="1" applyFill="1" applyBorder="1"/>
    <xf numFmtId="165" fontId="4" fillId="9" borderId="2" xfId="0" applyNumberFormat="1" applyFont="1" applyFill="1" applyBorder="1" applyAlignment="1">
      <alignment horizontal="center"/>
    </xf>
    <xf numFmtId="0" fontId="14" fillId="0" borderId="2" xfId="0" applyFont="1" applyBorder="1" applyAlignment="1">
      <alignment horizontal="center" vertical="center"/>
    </xf>
    <xf numFmtId="165" fontId="3" fillId="9" borderId="16" xfId="0" applyNumberFormat="1" applyFont="1" applyFill="1" applyBorder="1" applyAlignment="1">
      <alignment horizontal="center" vertical="center"/>
    </xf>
    <xf numFmtId="9" fontId="3" fillId="0" borderId="0" xfId="0" applyNumberFormat="1" applyFont="1" applyAlignment="1">
      <alignment horizontal="center" vertical="center"/>
    </xf>
    <xf numFmtId="0" fontId="12" fillId="11" borderId="0" xfId="3" applyFill="1"/>
    <xf numFmtId="165" fontId="3" fillId="9" borderId="13" xfId="0" applyNumberFormat="1" applyFont="1" applyFill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0" fontId="13" fillId="11" borderId="2" xfId="3" applyFont="1" applyFill="1" applyBorder="1"/>
    <xf numFmtId="2" fontId="3" fillId="9" borderId="2" xfId="0" applyNumberFormat="1" applyFont="1" applyFill="1" applyBorder="1" applyAlignment="1">
      <alignment horizontal="center" vertical="center"/>
    </xf>
    <xf numFmtId="0" fontId="13" fillId="11" borderId="2" xfId="0" applyFont="1" applyFill="1" applyBorder="1"/>
    <xf numFmtId="169" fontId="0" fillId="0" borderId="0" xfId="0" applyNumberFormat="1"/>
    <xf numFmtId="0" fontId="8" fillId="0" borderId="0" xfId="0" applyFont="1"/>
    <xf numFmtId="0" fontId="14" fillId="0" borderId="4" xfId="0" applyFont="1" applyBorder="1" applyAlignment="1">
      <alignment horizontal="center" vertical="center"/>
    </xf>
    <xf numFmtId="165" fontId="3" fillId="4" borderId="4" xfId="0" applyNumberFormat="1" applyFont="1" applyFill="1" applyBorder="1" applyAlignment="1">
      <alignment horizontal="center" vertical="center"/>
    </xf>
    <xf numFmtId="0" fontId="15" fillId="0" borderId="5" xfId="0" applyFont="1" applyBorder="1" applyAlignment="1">
      <alignment horizontal="center" vertical="center"/>
    </xf>
    <xf numFmtId="165" fontId="0" fillId="9" borderId="9" xfId="0" applyNumberForma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3" fillId="0" borderId="12" xfId="0" applyFont="1" applyBorder="1"/>
    <xf numFmtId="0" fontId="14" fillId="0" borderId="0" xfId="0" applyFont="1" applyAlignment="1">
      <alignment horizontal="center" vertical="center"/>
    </xf>
    <xf numFmtId="0" fontId="3" fillId="0" borderId="4" xfId="0" applyFont="1" applyBorder="1"/>
    <xf numFmtId="0" fontId="14" fillId="0" borderId="10" xfId="0" applyFont="1" applyBorder="1" applyAlignment="1">
      <alignment horizontal="center" vertical="center"/>
    </xf>
    <xf numFmtId="0" fontId="15" fillId="0" borderId="8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165" fontId="0" fillId="9" borderId="4" xfId="0" applyNumberFormat="1" applyFill="1" applyBorder="1" applyAlignment="1">
      <alignment horizontal="center" vertical="center"/>
    </xf>
    <xf numFmtId="165" fontId="0" fillId="9" borderId="13" xfId="0" applyNumberFormat="1" applyFill="1" applyBorder="1" applyAlignment="1">
      <alignment horizontal="center" vertical="center"/>
    </xf>
    <xf numFmtId="0" fontId="0" fillId="0" borderId="7" xfId="0" applyBorder="1"/>
    <xf numFmtId="0" fontId="15" fillId="0" borderId="7" xfId="0" applyFont="1" applyBorder="1" applyAlignment="1">
      <alignment horizontal="center" vertical="center"/>
    </xf>
    <xf numFmtId="165" fontId="0" fillId="0" borderId="7" xfId="0" applyNumberFormat="1" applyBorder="1" applyAlignment="1">
      <alignment horizontal="center" vertical="center"/>
    </xf>
    <xf numFmtId="165" fontId="0" fillId="9" borderId="7" xfId="0" applyNumberFormat="1" applyFill="1" applyBorder="1" applyAlignment="1">
      <alignment horizontal="center" vertical="center"/>
    </xf>
    <xf numFmtId="165" fontId="0" fillId="9" borderId="16" xfId="0" applyNumberFormat="1" applyFill="1" applyBorder="1" applyAlignment="1">
      <alignment horizontal="center" vertical="center"/>
    </xf>
    <xf numFmtId="165" fontId="0" fillId="4" borderId="7" xfId="0" applyNumberForma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165" fontId="4" fillId="11" borderId="2" xfId="0" applyNumberFormat="1" applyFont="1" applyFill="1" applyBorder="1" applyAlignment="1">
      <alignment horizontal="center" vertical="center"/>
    </xf>
    <xf numFmtId="165" fontId="0" fillId="0" borderId="2" xfId="0" applyNumberFormat="1" applyBorder="1"/>
    <xf numFmtId="0" fontId="4" fillId="3" borderId="2" xfId="0" applyFont="1" applyFill="1" applyBorder="1"/>
    <xf numFmtId="0" fontId="16" fillId="0" borderId="2" xfId="0" applyFont="1" applyBorder="1" applyAlignment="1">
      <alignment horizontal="center" vertical="center"/>
    </xf>
    <xf numFmtId="165" fontId="4" fillId="0" borderId="16" xfId="0" applyNumberFormat="1" applyFont="1" applyBorder="1" applyAlignment="1">
      <alignment horizontal="center" vertical="center"/>
    </xf>
    <xf numFmtId="0" fontId="8" fillId="10" borderId="7" xfId="0" applyFont="1" applyFill="1" applyBorder="1" applyAlignment="1">
      <alignment horizontal="center" vertical="center" wrapText="1"/>
    </xf>
    <xf numFmtId="0" fontId="3" fillId="10" borderId="2" xfId="0" applyFont="1" applyFill="1" applyBorder="1"/>
    <xf numFmtId="165" fontId="3" fillId="10" borderId="16" xfId="0" applyNumberFormat="1" applyFont="1" applyFill="1" applyBorder="1" applyAlignment="1">
      <alignment horizontal="center" vertical="center"/>
    </xf>
    <xf numFmtId="165" fontId="3" fillId="9" borderId="12" xfId="0" applyNumberFormat="1" applyFont="1" applyFill="1" applyBorder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2" fontId="3" fillId="4" borderId="0" xfId="0" applyNumberFormat="1" applyFont="1" applyFill="1" applyAlignment="1">
      <alignment horizontal="center" vertical="center"/>
    </xf>
    <xf numFmtId="0" fontId="18" fillId="7" borderId="0" xfId="0" applyFont="1" applyFill="1" applyAlignment="1">
      <alignment horizontal="center"/>
    </xf>
    <xf numFmtId="0" fontId="18" fillId="7" borderId="0" xfId="0" applyFont="1" applyFill="1"/>
    <xf numFmtId="0" fontId="18" fillId="12" borderId="18" xfId="0" applyFont="1" applyFill="1" applyBorder="1" applyAlignment="1">
      <alignment horizontal="center" vertical="center"/>
    </xf>
    <xf numFmtId="9" fontId="11" fillId="0" borderId="18" xfId="0" applyNumberFormat="1" applyFont="1" applyBorder="1" applyAlignment="1">
      <alignment horizontal="center" vertical="center"/>
    </xf>
    <xf numFmtId="0" fontId="0" fillId="0" borderId="19" xfId="0" applyBorder="1"/>
    <xf numFmtId="0" fontId="6" fillId="0" borderId="0" xfId="0" applyFont="1" applyAlignment="1">
      <alignment horizontal="center"/>
    </xf>
    <xf numFmtId="0" fontId="11" fillId="0" borderId="6" xfId="0" applyFont="1" applyBorder="1" applyAlignment="1">
      <alignment horizontal="center" vertical="center"/>
    </xf>
    <xf numFmtId="0" fontId="19" fillId="13" borderId="6" xfId="0" applyFont="1" applyFill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14" borderId="23" xfId="0" applyFont="1" applyFill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0" fontId="11" fillId="0" borderId="18" xfId="0" applyFont="1" applyBorder="1" applyAlignment="1">
      <alignment horizontal="center" vertical="center"/>
    </xf>
    <xf numFmtId="165" fontId="11" fillId="0" borderId="18" xfId="0" applyNumberFormat="1" applyFont="1" applyBorder="1" applyAlignment="1">
      <alignment horizontal="center" vertical="center"/>
    </xf>
    <xf numFmtId="0" fontId="11" fillId="4" borderId="0" xfId="0" applyFont="1" applyFill="1" applyAlignment="1">
      <alignment horizontal="left" vertical="center"/>
    </xf>
    <xf numFmtId="0" fontId="11" fillId="4" borderId="0" xfId="0" applyFont="1" applyFill="1" applyAlignment="1">
      <alignment horizontal="center" vertical="center"/>
    </xf>
    <xf numFmtId="165" fontId="11" fillId="4" borderId="0" xfId="0" applyNumberFormat="1" applyFont="1" applyFill="1" applyAlignment="1">
      <alignment horizontal="center" vertical="center"/>
    </xf>
    <xf numFmtId="165" fontId="20" fillId="4" borderId="0" xfId="0" applyNumberFormat="1" applyFont="1" applyFill="1" applyAlignment="1">
      <alignment horizontal="center" vertical="center"/>
    </xf>
    <xf numFmtId="0" fontId="11" fillId="3" borderId="18" xfId="0" applyFont="1" applyFill="1" applyBorder="1" applyAlignment="1">
      <alignment horizontal="left" vertical="center"/>
    </xf>
    <xf numFmtId="165" fontId="11" fillId="2" borderId="18" xfId="0" applyNumberFormat="1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165" fontId="20" fillId="2" borderId="18" xfId="0" applyNumberFormat="1" applyFont="1" applyFill="1" applyBorder="1" applyAlignment="1">
      <alignment horizontal="center" vertical="center"/>
    </xf>
    <xf numFmtId="165" fontId="11" fillId="0" borderId="17" xfId="0" applyNumberFormat="1" applyFont="1" applyBorder="1" applyAlignment="1">
      <alignment horizontal="center" vertical="center"/>
    </xf>
    <xf numFmtId="165" fontId="11" fillId="2" borderId="17" xfId="0" applyNumberFormat="1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4" borderId="18" xfId="0" applyFont="1" applyFill="1" applyBorder="1" applyAlignment="1">
      <alignment horizontal="left" vertical="center"/>
    </xf>
    <xf numFmtId="165" fontId="11" fillId="10" borderId="18" xfId="0" applyNumberFormat="1" applyFont="1" applyFill="1" applyBorder="1" applyAlignment="1">
      <alignment horizontal="center" vertical="center"/>
    </xf>
    <xf numFmtId="0" fontId="11" fillId="10" borderId="18" xfId="0" applyFont="1" applyFill="1" applyBorder="1" applyAlignment="1">
      <alignment horizontal="center" vertical="center"/>
    </xf>
    <xf numFmtId="0" fontId="18" fillId="7" borderId="0" xfId="0" applyFont="1" applyFill="1" applyAlignment="1">
      <alignment wrapText="1"/>
    </xf>
    <xf numFmtId="0" fontId="11" fillId="0" borderId="24" xfId="0" applyFont="1" applyBorder="1" applyAlignment="1">
      <alignment horizontal="center" vertical="center"/>
    </xf>
    <xf numFmtId="0" fontId="19" fillId="13" borderId="24" xfId="0" applyFont="1" applyFill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left" vertical="center" wrapText="1"/>
    </xf>
    <xf numFmtId="0" fontId="10" fillId="7" borderId="0" xfId="0" applyFont="1" applyFill="1" applyAlignment="1">
      <alignment horizontal="center"/>
    </xf>
    <xf numFmtId="0" fontId="21" fillId="0" borderId="2" xfId="0" applyFont="1" applyBorder="1"/>
    <xf numFmtId="0" fontId="21" fillId="0" borderId="2" xfId="0" applyFont="1" applyBorder="1" applyAlignment="1">
      <alignment horizontal="center"/>
    </xf>
    <xf numFmtId="166" fontId="22" fillId="0" borderId="2" xfId="0" applyNumberFormat="1" applyFont="1" applyBorder="1" applyAlignment="1">
      <alignment horizontal="center" vertical="center"/>
    </xf>
    <xf numFmtId="0" fontId="0" fillId="0" borderId="2" xfId="0" applyBorder="1"/>
    <xf numFmtId="0" fontId="0" fillId="0" borderId="0" xfId="0" applyFill="1"/>
    <xf numFmtId="164" fontId="4" fillId="0" borderId="2" xfId="0" applyNumberFormat="1" applyFont="1" applyFill="1" applyBorder="1" applyAlignment="1">
      <alignment horizontal="center" vertical="center"/>
    </xf>
    <xf numFmtId="164" fontId="3" fillId="0" borderId="2" xfId="0" applyNumberFormat="1" applyFont="1" applyFill="1" applyBorder="1"/>
    <xf numFmtId="165" fontId="4" fillId="0" borderId="3" xfId="0" applyNumberFormat="1" applyFont="1" applyFill="1" applyBorder="1" applyAlignment="1">
      <alignment horizontal="center" vertical="center"/>
    </xf>
    <xf numFmtId="165" fontId="0" fillId="0" borderId="4" xfId="0" applyNumberFormat="1" applyFill="1" applyBorder="1" applyAlignment="1">
      <alignment horizontal="center" vertical="center"/>
    </xf>
    <xf numFmtId="165" fontId="0" fillId="0" borderId="5" xfId="0" applyNumberFormat="1" applyFill="1" applyBorder="1" applyAlignment="1">
      <alignment horizontal="center" vertical="center"/>
    </xf>
    <xf numFmtId="165" fontId="5" fillId="0" borderId="5" xfId="0" applyNumberFormat="1" applyFont="1" applyFill="1" applyBorder="1" applyAlignment="1">
      <alignment horizontal="center" vertical="center"/>
    </xf>
    <xf numFmtId="165" fontId="3" fillId="0" borderId="2" xfId="0" applyNumberFormat="1" applyFont="1" applyFill="1" applyBorder="1" applyAlignment="1">
      <alignment horizontal="center" vertical="center"/>
    </xf>
    <xf numFmtId="165" fontId="3" fillId="0" borderId="7" xfId="0" applyNumberFormat="1" applyFont="1" applyFill="1" applyBorder="1" applyAlignment="1">
      <alignment horizontal="center" vertical="center"/>
    </xf>
    <xf numFmtId="165" fontId="0" fillId="0" borderId="5" xfId="1" applyNumberFormat="1" applyFont="1" applyFill="1" applyBorder="1" applyAlignment="1">
      <alignment horizontal="center"/>
    </xf>
    <xf numFmtId="165" fontId="4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/>
    </xf>
    <xf numFmtId="0" fontId="0" fillId="0" borderId="0" xfId="0" applyBorder="1"/>
    <xf numFmtId="166" fontId="3" fillId="0" borderId="2" xfId="0" applyNumberFormat="1" applyFont="1" applyFill="1" applyBorder="1" applyAlignment="1">
      <alignment horizontal="center" vertical="center"/>
    </xf>
    <xf numFmtId="0" fontId="0" fillId="0" borderId="5" xfId="0" applyFont="1" applyBorder="1"/>
    <xf numFmtId="0" fontId="3" fillId="0" borderId="7" xfId="0" applyFont="1" applyFill="1" applyBorder="1" applyAlignment="1">
      <alignment horizontal="center" vertical="center"/>
    </xf>
    <xf numFmtId="165" fontId="0" fillId="4" borderId="2" xfId="0" applyNumberFormat="1" applyFill="1" applyBorder="1" applyAlignment="1">
      <alignment horizontal="center"/>
    </xf>
    <xf numFmtId="1" fontId="3" fillId="4" borderId="4" xfId="0" applyNumberFormat="1" applyFont="1" applyFill="1" applyBorder="1" applyAlignment="1">
      <alignment horizontal="center" vertical="center"/>
    </xf>
    <xf numFmtId="165" fontId="3" fillId="4" borderId="13" xfId="0" applyNumberFormat="1" applyFont="1" applyFill="1" applyBorder="1" applyAlignment="1">
      <alignment horizontal="center" vertical="center"/>
    </xf>
    <xf numFmtId="1" fontId="0" fillId="4" borderId="5" xfId="0" applyNumberFormat="1" applyFill="1" applyBorder="1" applyAlignment="1">
      <alignment horizontal="center" vertical="center"/>
    </xf>
    <xf numFmtId="165" fontId="0" fillId="4" borderId="9" xfId="0" applyNumberFormat="1" applyFill="1" applyBorder="1" applyAlignment="1">
      <alignment horizontal="center" vertical="center"/>
    </xf>
    <xf numFmtId="165" fontId="3" fillId="4" borderId="16" xfId="0" applyNumberFormat="1" applyFont="1" applyFill="1" applyBorder="1" applyAlignment="1">
      <alignment horizontal="center" vertical="center"/>
    </xf>
    <xf numFmtId="165" fontId="3" fillId="2" borderId="4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11" fillId="4" borderId="17" xfId="0" applyNumberFormat="1" applyFont="1" applyFill="1" applyBorder="1" applyAlignment="1">
      <alignment horizontal="center" vertical="center"/>
    </xf>
    <xf numFmtId="165" fontId="0" fillId="4" borderId="2" xfId="0" applyNumberFormat="1" applyFill="1" applyBorder="1"/>
    <xf numFmtId="166" fontId="17" fillId="15" borderId="2" xfId="0" applyNumberFormat="1" applyFont="1" applyFill="1" applyBorder="1" applyAlignment="1">
      <alignment horizontal="center" vertical="center"/>
    </xf>
    <xf numFmtId="165" fontId="11" fillId="4" borderId="18" xfId="0" applyNumberFormat="1" applyFont="1" applyFill="1" applyBorder="1" applyAlignment="1">
      <alignment horizontal="center" vertical="center"/>
    </xf>
    <xf numFmtId="165" fontId="20" fillId="4" borderId="18" xfId="0" applyNumberFormat="1" applyFont="1" applyFill="1" applyBorder="1" applyAlignment="1">
      <alignment horizontal="center" vertical="center"/>
    </xf>
    <xf numFmtId="0" fontId="11" fillId="4" borderId="18" xfId="0" applyFont="1" applyFill="1" applyBorder="1" applyAlignment="1">
      <alignment horizontal="center" vertical="center"/>
    </xf>
    <xf numFmtId="0" fontId="0" fillId="4" borderId="2" xfId="0" applyFill="1" applyBorder="1"/>
    <xf numFmtId="165" fontId="11" fillId="4" borderId="21" xfId="0" applyNumberFormat="1" applyFont="1" applyFill="1" applyBorder="1" applyAlignment="1">
      <alignment horizontal="center" vertical="center"/>
    </xf>
    <xf numFmtId="2" fontId="11" fillId="4" borderId="18" xfId="0" applyNumberFormat="1" applyFont="1" applyFill="1" applyBorder="1" applyAlignment="1">
      <alignment horizontal="center" vertical="center"/>
    </xf>
    <xf numFmtId="168" fontId="0" fillId="4" borderId="2" xfId="1" applyNumberFormat="1" applyFont="1" applyFill="1" applyBorder="1"/>
    <xf numFmtId="0" fontId="3" fillId="0" borderId="1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horizontal="center" vertical="center"/>
    </xf>
    <xf numFmtId="0" fontId="11" fillId="6" borderId="20" xfId="0" applyFont="1" applyFill="1" applyBorder="1" applyAlignment="1">
      <alignment horizontal="center" vertical="center"/>
    </xf>
    <xf numFmtId="0" fontId="11" fillId="6" borderId="21" xfId="0" applyFont="1" applyFill="1" applyBorder="1" applyAlignment="1">
      <alignment horizontal="center" vertical="center"/>
    </xf>
    <xf numFmtId="0" fontId="11" fillId="6" borderId="17" xfId="0" applyFont="1" applyFill="1" applyBorder="1" applyAlignment="1">
      <alignment horizontal="center" vertical="center"/>
    </xf>
  </cellXfs>
  <cellStyles count="4">
    <cellStyle name="Milliers" xfId="1" builtinId="3"/>
    <cellStyle name="Normal" xfId="0" builtinId="0"/>
    <cellStyle name="Normal 31" xfId="2" xr:uid="{A6D9DC27-B07B-4087-A77E-D279BCC8FAF5}"/>
    <cellStyle name="Normal_Analyse OPEX 2009 V3_modif_CRE_MG" xfId="3" xr:uid="{69C21B1E-9258-4109-B2DD-C9A0300F1DC5}"/>
  </cellStyles>
  <dxfs count="24"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8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R/5-DIAG/03%20-%20TRANSPORT/01.%20ATRT/09.%20ATRT%207%202020-2023/2021%20-%20MAJ%201er%20avril%202021/2%20-%20fichiers%20tarifaires/Fichiers%20MAJ%20CRE/Fichier%20tarifaire%20ATRT7%20-%20GRTgaz%20-V20201209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antal\AppData\Local\Temp\Energie%20GRTgaz_MASTER_en%20cou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ouscriptions 2014"/>
      <sheetName val="Souscriptions 2015"/>
      <sheetName val="Souscriptions 2016"/>
      <sheetName val="Feuil1"/>
      <sheetName val="Souscriptions 2017"/>
      <sheetName val="T2013"/>
      <sheetName val="T2014"/>
      <sheetName val="T2015"/>
      <sheetName val="Souscriptions 2018"/>
      <sheetName val="Souscriptions 2019"/>
      <sheetName val="SCENARII"/>
      <sheetName val="T2016"/>
      <sheetName val="Souscriptions 2020"/>
      <sheetName val="Souscriptions 2021"/>
      <sheetName val="Souscriptions 2022"/>
      <sheetName val="Graphes pour présentation"/>
      <sheetName val="souscriptions 2023"/>
      <sheetName val="T2017"/>
      <sheetName val="T2018a"/>
      <sheetName val="T2018b"/>
      <sheetName val="T2019"/>
      <sheetName val="T2020"/>
      <sheetName val="T2021"/>
      <sheetName val="T2022"/>
      <sheetName val="T2023"/>
      <sheetName val="REVENU AUTORISE"/>
      <sheetName val="OPEX ATRT7"/>
      <sheetName val="OPEX ATRT6"/>
      <sheetName val="BAR et CCN ATRT7"/>
      <sheetName val="BAR et CCN"/>
      <sheetName val="ELEMENTS DE MAJ"/>
      <sheetName val="CRCP"/>
      <sheetName val="Energie"/>
      <sheetName val="Volumes"/>
      <sheetName val="Etapes calcul ajust énergie"/>
      <sheetName val="Prix_gaz"/>
      <sheetName val="Prix_élec"/>
      <sheetName val="CO2"/>
      <sheetName val="EBT"/>
      <sheetName val="%"/>
    </sheetNames>
    <sheetDataSet>
      <sheetData sheetId="0"/>
      <sheetData sheetId="1"/>
      <sheetData sheetId="2"/>
      <sheetData sheetId="3"/>
      <sheetData sheetId="4"/>
      <sheetData sheetId="5">
        <row r="22">
          <cell r="G22">
            <v>224</v>
          </cell>
          <cell r="H22">
            <v>224</v>
          </cell>
          <cell r="I22">
            <v>224</v>
          </cell>
          <cell r="J22">
            <v>224</v>
          </cell>
          <cell r="K22">
            <v>224</v>
          </cell>
          <cell r="L22">
            <v>224</v>
          </cell>
          <cell r="M22">
            <v>224</v>
          </cell>
          <cell r="N22">
            <v>224</v>
          </cell>
          <cell r="O22">
            <v>224</v>
          </cell>
          <cell r="P22">
            <v>224</v>
          </cell>
          <cell r="Q22">
            <v>224</v>
          </cell>
          <cell r="R22">
            <v>224</v>
          </cell>
        </row>
        <row r="42">
          <cell r="G42">
            <v>566.5</v>
          </cell>
          <cell r="H42">
            <v>566.5</v>
          </cell>
          <cell r="I42">
            <v>566.5</v>
          </cell>
          <cell r="J42">
            <v>566.5</v>
          </cell>
          <cell r="K42">
            <v>566.5</v>
          </cell>
          <cell r="L42">
            <v>566.5</v>
          </cell>
          <cell r="M42">
            <v>566.5</v>
          </cell>
          <cell r="N42">
            <v>566.5</v>
          </cell>
          <cell r="O42">
            <v>566.5</v>
          </cell>
          <cell r="P42">
            <v>566.5</v>
          </cell>
          <cell r="Q42">
            <v>566.5</v>
          </cell>
          <cell r="R42">
            <v>566.5</v>
          </cell>
        </row>
        <row r="43"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  <cell r="R43">
            <v>0</v>
          </cell>
        </row>
        <row r="77">
          <cell r="G77">
            <v>37.439999999999955</v>
          </cell>
          <cell r="H77">
            <v>37.439999999999955</v>
          </cell>
          <cell r="I77">
            <v>37.439999999999955</v>
          </cell>
          <cell r="J77">
            <v>37.439999999999955</v>
          </cell>
          <cell r="K77">
            <v>37.439999999999955</v>
          </cell>
          <cell r="L77">
            <v>37.439999999999955</v>
          </cell>
          <cell r="M77">
            <v>37.439999999999955</v>
          </cell>
          <cell r="N77">
            <v>37.439999999999955</v>
          </cell>
          <cell r="O77">
            <v>37.439999999999955</v>
          </cell>
          <cell r="P77">
            <v>37.439999999999955</v>
          </cell>
          <cell r="Q77">
            <v>37.439999999999955</v>
          </cell>
          <cell r="R77">
            <v>37.439999999999955</v>
          </cell>
        </row>
        <row r="92">
          <cell r="G92">
            <v>228</v>
          </cell>
          <cell r="H92">
            <v>228</v>
          </cell>
          <cell r="I92">
            <v>228</v>
          </cell>
          <cell r="J92">
            <v>228</v>
          </cell>
          <cell r="K92">
            <v>228</v>
          </cell>
          <cell r="L92">
            <v>228</v>
          </cell>
          <cell r="M92">
            <v>228</v>
          </cell>
          <cell r="N92">
            <v>228</v>
          </cell>
          <cell r="O92">
            <v>228</v>
          </cell>
          <cell r="P92">
            <v>228</v>
          </cell>
          <cell r="Q92">
            <v>228</v>
          </cell>
          <cell r="R92">
            <v>228</v>
          </cell>
        </row>
        <row r="93">
          <cell r="G93">
            <v>110</v>
          </cell>
          <cell r="H93">
            <v>110</v>
          </cell>
          <cell r="I93">
            <v>110</v>
          </cell>
          <cell r="J93">
            <v>110</v>
          </cell>
          <cell r="K93">
            <v>110</v>
          </cell>
          <cell r="L93">
            <v>110</v>
          </cell>
          <cell r="M93">
            <v>110</v>
          </cell>
          <cell r="N93">
            <v>110</v>
          </cell>
          <cell r="O93">
            <v>110</v>
          </cell>
          <cell r="P93">
            <v>110</v>
          </cell>
          <cell r="Q93">
            <v>110</v>
          </cell>
          <cell r="R93">
            <v>110</v>
          </cell>
        </row>
        <row r="94">
          <cell r="G94">
            <v>5.6</v>
          </cell>
          <cell r="H94">
            <v>5.6</v>
          </cell>
          <cell r="I94">
            <v>5.6</v>
          </cell>
          <cell r="J94">
            <v>5.6</v>
          </cell>
          <cell r="K94">
            <v>5.6</v>
          </cell>
          <cell r="L94">
            <v>5.6</v>
          </cell>
          <cell r="M94">
            <v>5.6</v>
          </cell>
          <cell r="N94">
            <v>5.6</v>
          </cell>
          <cell r="O94">
            <v>5.6</v>
          </cell>
          <cell r="P94">
            <v>5.6</v>
          </cell>
          <cell r="Q94">
            <v>5.6</v>
          </cell>
          <cell r="R94">
            <v>5.6</v>
          </cell>
        </row>
        <row r="100">
          <cell r="G100">
            <v>57.2</v>
          </cell>
          <cell r="H100">
            <v>57.2</v>
          </cell>
          <cell r="I100">
            <v>57.2</v>
          </cell>
          <cell r="J100">
            <v>57.2</v>
          </cell>
          <cell r="K100">
            <v>57.2</v>
          </cell>
          <cell r="L100">
            <v>57.2</v>
          </cell>
          <cell r="M100">
            <v>57.2</v>
          </cell>
          <cell r="N100">
            <v>57.2</v>
          </cell>
          <cell r="O100">
            <v>57.2</v>
          </cell>
          <cell r="P100">
            <v>57.2</v>
          </cell>
          <cell r="Q100">
            <v>57.2</v>
          </cell>
          <cell r="R100">
            <v>57.2</v>
          </cell>
        </row>
        <row r="190">
          <cell r="G190">
            <v>34.299999999999997</v>
          </cell>
          <cell r="H190">
            <v>34.299999999999997</v>
          </cell>
          <cell r="I190">
            <v>34.299999999999997</v>
          </cell>
          <cell r="J190">
            <v>34.299999999999997</v>
          </cell>
          <cell r="K190">
            <v>34.299999999999997</v>
          </cell>
          <cell r="L190">
            <v>34.299999999999997</v>
          </cell>
          <cell r="M190">
            <v>34.299999999999997</v>
          </cell>
          <cell r="N190">
            <v>34.299999999999997</v>
          </cell>
          <cell r="O190">
            <v>34.299999999999997</v>
          </cell>
          <cell r="P190">
            <v>34.299999999999997</v>
          </cell>
          <cell r="Q190">
            <v>34.299999999999997</v>
          </cell>
          <cell r="R190">
            <v>34.299999999999997</v>
          </cell>
        </row>
        <row r="191">
          <cell r="G191">
            <v>151.5</v>
          </cell>
          <cell r="H191">
            <v>151.5</v>
          </cell>
          <cell r="I191">
            <v>151.5</v>
          </cell>
          <cell r="J191">
            <v>151.5</v>
          </cell>
          <cell r="K191">
            <v>151.5</v>
          </cell>
          <cell r="L191">
            <v>151.5</v>
          </cell>
          <cell r="M191">
            <v>151.5</v>
          </cell>
          <cell r="N191">
            <v>151.5</v>
          </cell>
          <cell r="O191">
            <v>151.5</v>
          </cell>
          <cell r="P191">
            <v>151.5</v>
          </cell>
          <cell r="Q191">
            <v>151.5</v>
          </cell>
          <cell r="R191">
            <v>151.5</v>
          </cell>
        </row>
        <row r="200">
          <cell r="G200">
            <v>0.19658386874999997</v>
          </cell>
          <cell r="H200">
            <v>0.19658386874999997</v>
          </cell>
          <cell r="I200">
            <v>0.19658386874999997</v>
          </cell>
          <cell r="J200">
            <v>0.19658386874999997</v>
          </cell>
          <cell r="K200">
            <v>0.19658386874999997</v>
          </cell>
          <cell r="L200">
            <v>0.19658386874999997</v>
          </cell>
          <cell r="M200">
            <v>0.19658386874999997</v>
          </cell>
          <cell r="N200">
            <v>0.19658386874999997</v>
          </cell>
          <cell r="O200">
            <v>0.19658386874999997</v>
          </cell>
          <cell r="P200">
            <v>0.19658386874999997</v>
          </cell>
          <cell r="Q200">
            <v>0.19658386874999997</v>
          </cell>
          <cell r="R200">
            <v>0.19658386874999997</v>
          </cell>
        </row>
        <row r="201">
          <cell r="G201">
            <v>0.38624999999999998</v>
          </cell>
          <cell r="H201">
            <v>0.38624999999999998</v>
          </cell>
          <cell r="I201">
            <v>0.38624999999999998</v>
          </cell>
          <cell r="J201">
            <v>0.38624999999999998</v>
          </cell>
          <cell r="K201">
            <v>0.38624999999999998</v>
          </cell>
          <cell r="L201">
            <v>0.38624999999999998</v>
          </cell>
          <cell r="M201">
            <v>0.38624999999999998</v>
          </cell>
          <cell r="N201">
            <v>0.38624999999999998</v>
          </cell>
          <cell r="O201">
            <v>0.38624999999999998</v>
          </cell>
          <cell r="P201">
            <v>0.38624999999999998</v>
          </cell>
          <cell r="Q201">
            <v>0.38624999999999998</v>
          </cell>
          <cell r="R201">
            <v>0.38624999999999998</v>
          </cell>
        </row>
        <row r="202">
          <cell r="G202">
            <v>3.9999999999999994E-2</v>
          </cell>
          <cell r="H202">
            <v>3.9999999999999994E-2</v>
          </cell>
          <cell r="I202">
            <v>3.9999999999999994E-2</v>
          </cell>
          <cell r="J202">
            <v>3.9999999999999994E-2</v>
          </cell>
          <cell r="K202">
            <v>3.9999999999999994E-2</v>
          </cell>
          <cell r="L202">
            <v>3.9999999999999994E-2</v>
          </cell>
          <cell r="M202">
            <v>3.9999999999999994E-2</v>
          </cell>
          <cell r="N202">
            <v>3.9999999999999994E-2</v>
          </cell>
          <cell r="O202">
            <v>3.9999999999999994E-2</v>
          </cell>
          <cell r="P202">
            <v>3.9999999999999994E-2</v>
          </cell>
          <cell r="Q202">
            <v>3.9999999999999994E-2</v>
          </cell>
          <cell r="R202">
            <v>3.9999999999999994E-2</v>
          </cell>
        </row>
        <row r="206">
          <cell r="G206">
            <v>3922.7748491242319</v>
          </cell>
          <cell r="H206">
            <v>3922.7748491242319</v>
          </cell>
          <cell r="I206">
            <v>3922.7748491242319</v>
          </cell>
          <cell r="J206">
            <v>3922.7748491242319</v>
          </cell>
          <cell r="K206">
            <v>3922.7748491242319</v>
          </cell>
          <cell r="L206">
            <v>3922.7748491242319</v>
          </cell>
          <cell r="M206">
            <v>3922.7748491242319</v>
          </cell>
          <cell r="N206">
            <v>3922.7748491242319</v>
          </cell>
          <cell r="O206">
            <v>3922.7748491242319</v>
          </cell>
          <cell r="P206">
            <v>3922.7748491242319</v>
          </cell>
          <cell r="Q206">
            <v>3922.7748491242319</v>
          </cell>
          <cell r="R206">
            <v>3922.7748491242319</v>
          </cell>
        </row>
        <row r="291">
          <cell r="G291">
            <v>621.28240565223564</v>
          </cell>
          <cell r="H291">
            <v>621.28240565223564</v>
          </cell>
          <cell r="I291">
            <v>621.28240565223564</v>
          </cell>
          <cell r="J291">
            <v>621.28240565223564</v>
          </cell>
          <cell r="K291">
            <v>621.28240565223564</v>
          </cell>
          <cell r="L291">
            <v>621.28240565223564</v>
          </cell>
          <cell r="M291">
            <v>621.28240565223564</v>
          </cell>
          <cell r="N291">
            <v>621.28240565223564</v>
          </cell>
          <cell r="O291">
            <v>621.28240565223564</v>
          </cell>
          <cell r="P291">
            <v>621.28240565223564</v>
          </cell>
          <cell r="Q291">
            <v>621.28240565223564</v>
          </cell>
          <cell r="R291">
            <v>621.28240565223564</v>
          </cell>
        </row>
        <row r="302">
          <cell r="G302">
            <v>12</v>
          </cell>
          <cell r="H302">
            <v>12</v>
          </cell>
          <cell r="I302">
            <v>12</v>
          </cell>
          <cell r="J302">
            <v>12</v>
          </cell>
          <cell r="K302">
            <v>12</v>
          </cell>
          <cell r="L302">
            <v>12</v>
          </cell>
          <cell r="M302">
            <v>12</v>
          </cell>
          <cell r="N302">
            <v>12</v>
          </cell>
          <cell r="O302">
            <v>12</v>
          </cell>
          <cell r="P302">
            <v>12</v>
          </cell>
          <cell r="Q302">
            <v>12</v>
          </cell>
          <cell r="R302">
            <v>12</v>
          </cell>
        </row>
        <row r="307">
          <cell r="G307">
            <v>19.2</v>
          </cell>
          <cell r="H307">
            <v>19.2</v>
          </cell>
          <cell r="I307">
            <v>19.2</v>
          </cell>
          <cell r="J307">
            <v>19.2</v>
          </cell>
          <cell r="K307">
            <v>19.2</v>
          </cell>
          <cell r="L307">
            <v>19.2</v>
          </cell>
          <cell r="M307">
            <v>19.2</v>
          </cell>
          <cell r="N307">
            <v>19.2</v>
          </cell>
          <cell r="O307">
            <v>19.2</v>
          </cell>
          <cell r="P307">
            <v>19.2</v>
          </cell>
          <cell r="Q307">
            <v>19.2</v>
          </cell>
          <cell r="R307">
            <v>19.2</v>
          </cell>
        </row>
        <row r="311">
          <cell r="G311">
            <v>0</v>
          </cell>
          <cell r="H311">
            <v>0</v>
          </cell>
          <cell r="I311">
            <v>0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0</v>
          </cell>
          <cell r="O311">
            <v>0</v>
          </cell>
          <cell r="P311">
            <v>0</v>
          </cell>
          <cell r="Q311">
            <v>0</v>
          </cell>
          <cell r="R311">
            <v>0</v>
          </cell>
        </row>
        <row r="312">
          <cell r="G312">
            <v>3044.9924434719965</v>
          </cell>
          <cell r="H312">
            <v>3044.9924434719965</v>
          </cell>
          <cell r="I312">
            <v>3044.9924434719965</v>
          </cell>
          <cell r="J312">
            <v>3044.9924434719965</v>
          </cell>
          <cell r="K312">
            <v>3044.9924434719965</v>
          </cell>
          <cell r="L312">
            <v>3044.9924434719965</v>
          </cell>
          <cell r="M312">
            <v>3044.9924434719965</v>
          </cell>
          <cell r="N312">
            <v>3044.9924434719965</v>
          </cell>
          <cell r="O312">
            <v>3044.9924434719965</v>
          </cell>
          <cell r="P312">
            <v>3044.9924434719965</v>
          </cell>
          <cell r="Q312">
            <v>3044.9924434719965</v>
          </cell>
          <cell r="R312">
            <v>3044.9924434719965</v>
          </cell>
        </row>
        <row r="319">
          <cell r="G319">
            <v>0.34668499221965893</v>
          </cell>
          <cell r="H319">
            <v>0.34668499221965893</v>
          </cell>
          <cell r="I319">
            <v>0.34668499221965893</v>
          </cell>
          <cell r="J319">
            <v>0.34668499221965893</v>
          </cell>
          <cell r="K319">
            <v>0.34668499221965893</v>
          </cell>
          <cell r="L319">
            <v>0.34668499221965893</v>
          </cell>
          <cell r="M319">
            <v>0.34668499221965893</v>
          </cell>
          <cell r="N319">
            <v>0.34668499221965893</v>
          </cell>
          <cell r="O319">
            <v>0.34668499221965893</v>
          </cell>
          <cell r="P319">
            <v>0.34668499221965893</v>
          </cell>
          <cell r="Q319">
            <v>0.34668499221965893</v>
          </cell>
          <cell r="R319">
            <v>0.34668499221965893</v>
          </cell>
        </row>
        <row r="320">
          <cell r="G320">
            <v>0.20284289640386707</v>
          </cell>
          <cell r="H320">
            <v>0.20284289640386707</v>
          </cell>
          <cell r="I320">
            <v>0.20284289640386707</v>
          </cell>
          <cell r="J320">
            <v>0.20284289640386707</v>
          </cell>
          <cell r="K320">
            <v>0.20284289640386707</v>
          </cell>
          <cell r="L320">
            <v>0.20284289640386707</v>
          </cell>
          <cell r="M320">
            <v>0.20284289640386707</v>
          </cell>
          <cell r="N320">
            <v>0.20284289640386707</v>
          </cell>
          <cell r="O320">
            <v>0.20284289640386707</v>
          </cell>
          <cell r="P320">
            <v>0.20284289640386707</v>
          </cell>
          <cell r="Q320">
            <v>0.20284289640386707</v>
          </cell>
          <cell r="R320">
            <v>0.20284289640386707</v>
          </cell>
        </row>
      </sheetData>
      <sheetData sheetId="6"/>
      <sheetData sheetId="7"/>
      <sheetData sheetId="8"/>
      <sheetData sheetId="9">
        <row r="22">
          <cell r="G22">
            <v>207.00000000000003</v>
          </cell>
          <cell r="H22">
            <v>207.00000000000003</v>
          </cell>
          <cell r="I22">
            <v>207.00000000000003</v>
          </cell>
          <cell r="J22">
            <v>207.00000000000003</v>
          </cell>
          <cell r="K22">
            <v>207.00000000000003</v>
          </cell>
          <cell r="L22">
            <v>207.00000000000003</v>
          </cell>
          <cell r="M22">
            <v>207.00000000000003</v>
          </cell>
          <cell r="N22">
            <v>207.00000000000003</v>
          </cell>
          <cell r="O22">
            <v>207.00000000000003</v>
          </cell>
          <cell r="P22">
            <v>207.00000000000031</v>
          </cell>
          <cell r="Q22">
            <v>207.00000000000034</v>
          </cell>
          <cell r="R22">
            <v>207.00000000000031</v>
          </cell>
        </row>
        <row r="200">
          <cell r="G200">
            <v>0.32367950000000001</v>
          </cell>
          <cell r="H200">
            <v>0.40922550000000008</v>
          </cell>
          <cell r="I200">
            <v>0.25713385</v>
          </cell>
          <cell r="J200">
            <v>3.6135899999999999E-2</v>
          </cell>
          <cell r="K200">
            <v>6.3963329999999985E-2</v>
          </cell>
          <cell r="L200">
            <v>0.13285066000000001</v>
          </cell>
          <cell r="M200">
            <v>0.10842951999999999</v>
          </cell>
          <cell r="N200">
            <v>0.27979570000000004</v>
          </cell>
          <cell r="O200">
            <v>0.64005299999999998</v>
          </cell>
          <cell r="P200">
            <v>0.2</v>
          </cell>
          <cell r="Q200">
            <v>0.2</v>
          </cell>
          <cell r="R200">
            <v>0.2</v>
          </cell>
        </row>
        <row r="201">
          <cell r="G201">
            <v>1</v>
          </cell>
          <cell r="H201">
            <v>1</v>
          </cell>
          <cell r="I201">
            <v>1</v>
          </cell>
          <cell r="J201">
            <v>0.4</v>
          </cell>
          <cell r="K201">
            <v>0.4</v>
          </cell>
          <cell r="L201">
            <v>0.4</v>
          </cell>
          <cell r="M201">
            <v>0.4</v>
          </cell>
          <cell r="N201">
            <v>0.4</v>
          </cell>
          <cell r="O201">
            <v>0.4</v>
          </cell>
          <cell r="P201">
            <v>0.4</v>
          </cell>
          <cell r="Q201">
            <v>0</v>
          </cell>
          <cell r="R201">
            <v>0</v>
          </cell>
        </row>
        <row r="202">
          <cell r="G202">
            <v>0.16666666666666666</v>
          </cell>
          <cell r="H202">
            <v>0.16666666666666666</v>
          </cell>
          <cell r="I202">
            <v>0.16666666666666666</v>
          </cell>
          <cell r="J202">
            <v>2.08588E-3</v>
          </cell>
          <cell r="K202">
            <v>3.7634955000000005E-2</v>
          </cell>
          <cell r="L202">
            <v>3.8766000000000002E-2</v>
          </cell>
          <cell r="M202">
            <v>6.1765680000000003E-2</v>
          </cell>
          <cell r="N202">
            <v>0</v>
          </cell>
          <cell r="O202">
            <v>5.6000000000000001E-2</v>
          </cell>
          <cell r="P202">
            <v>0.125</v>
          </cell>
          <cell r="Q202">
            <v>0</v>
          </cell>
          <cell r="R202">
            <v>0</v>
          </cell>
        </row>
        <row r="291">
          <cell r="G291">
            <v>637.26257919387183</v>
          </cell>
          <cell r="H291">
            <v>634.13427819387198</v>
          </cell>
          <cell r="I291">
            <v>633.53750619387188</v>
          </cell>
          <cell r="J291">
            <v>634.527506193872</v>
          </cell>
          <cell r="K291">
            <v>633.15635619387183</v>
          </cell>
          <cell r="L291">
            <v>632.27624619999983</v>
          </cell>
          <cell r="M291">
            <v>634.01864619999992</v>
          </cell>
          <cell r="N291">
            <v>633.48107619999996</v>
          </cell>
          <cell r="O291">
            <v>643.99586619999968</v>
          </cell>
          <cell r="P291">
            <v>632.00493471387188</v>
          </cell>
          <cell r="Q291">
            <v>636.23589771387174</v>
          </cell>
          <cell r="R291">
            <v>638.92176771387176</v>
          </cell>
        </row>
        <row r="319">
          <cell r="G319">
            <v>2.3690000000000002</v>
          </cell>
          <cell r="H319">
            <v>8.9999999999999993E-3</v>
          </cell>
          <cell r="I319">
            <v>5.8999999999999997E-2</v>
          </cell>
          <cell r="J319">
            <v>8.6999999999999994E-2</v>
          </cell>
          <cell r="K319">
            <v>0.114</v>
          </cell>
          <cell r="L319">
            <v>4.9000000000000002E-2</v>
          </cell>
          <cell r="M319">
            <v>0.44783333333333336</v>
          </cell>
          <cell r="N319">
            <v>0.44783333333333336</v>
          </cell>
          <cell r="O319">
            <v>0.44783333333333336</v>
          </cell>
          <cell r="P319">
            <v>0.44783333333333336</v>
          </cell>
          <cell r="Q319">
            <v>0.44783333333333336</v>
          </cell>
          <cell r="R319">
            <v>0.44783333333333336</v>
          </cell>
        </row>
        <row r="320">
          <cell r="G320">
            <v>0.221</v>
          </cell>
          <cell r="H320">
            <v>0.16700000000000001</v>
          </cell>
          <cell r="I320">
            <v>0.17100000000000001</v>
          </cell>
          <cell r="J320">
            <v>0.159</v>
          </cell>
          <cell r="K320">
            <v>0.157</v>
          </cell>
          <cell r="L320">
            <v>0.16</v>
          </cell>
          <cell r="M320">
            <v>0.20284289640386707</v>
          </cell>
          <cell r="N320">
            <v>0.20284289640386707</v>
          </cell>
          <cell r="O320">
            <v>0.20284289640386707</v>
          </cell>
          <cell r="P320">
            <v>0.20284289640386707</v>
          </cell>
          <cell r="Q320">
            <v>0.20284289640386707</v>
          </cell>
          <cell r="R320">
            <v>0.20284289640386707</v>
          </cell>
        </row>
      </sheetData>
      <sheetData sheetId="10">
        <row r="22">
          <cell r="G22">
            <v>207</v>
          </cell>
          <cell r="H22">
            <v>207</v>
          </cell>
          <cell r="I22">
            <v>207</v>
          </cell>
          <cell r="J22">
            <v>207</v>
          </cell>
          <cell r="K22">
            <v>207</v>
          </cell>
          <cell r="L22">
            <v>207</v>
          </cell>
          <cell r="M22">
            <v>207</v>
          </cell>
          <cell r="N22">
            <v>207</v>
          </cell>
          <cell r="O22">
            <v>207</v>
          </cell>
          <cell r="P22">
            <v>148.76712328767124</v>
          </cell>
          <cell r="Q22">
            <v>148.76712328767124</v>
          </cell>
          <cell r="R22">
            <v>148.76712328767124</v>
          </cell>
        </row>
        <row r="42">
          <cell r="G42">
            <v>543.86380821740022</v>
          </cell>
          <cell r="H42">
            <v>543.86388605559989</v>
          </cell>
          <cell r="I42">
            <v>543.86388605559989</v>
          </cell>
          <cell r="J42">
            <v>535.86388605559989</v>
          </cell>
          <cell r="K42">
            <v>535.86380760459986</v>
          </cell>
          <cell r="L42">
            <v>535.86380760459986</v>
          </cell>
          <cell r="M42">
            <v>535.86380760459986</v>
          </cell>
          <cell r="N42">
            <v>535.86380760459986</v>
          </cell>
          <cell r="O42">
            <v>535.86380760459986</v>
          </cell>
          <cell r="P42">
            <v>505.52600024299983</v>
          </cell>
          <cell r="Q42">
            <v>505.52600024299977</v>
          </cell>
          <cell r="R42">
            <v>501.73500024300023</v>
          </cell>
        </row>
        <row r="43">
          <cell r="G43">
            <v>11</v>
          </cell>
          <cell r="H43">
            <v>11</v>
          </cell>
          <cell r="I43">
            <v>11</v>
          </cell>
          <cell r="J43">
            <v>19</v>
          </cell>
          <cell r="K43">
            <v>19</v>
          </cell>
          <cell r="L43">
            <v>19</v>
          </cell>
          <cell r="M43">
            <v>19</v>
          </cell>
          <cell r="N43">
            <v>19</v>
          </cell>
          <cell r="O43">
            <v>19</v>
          </cell>
          <cell r="P43">
            <v>11</v>
          </cell>
          <cell r="Q43">
            <v>11</v>
          </cell>
          <cell r="R43">
            <v>11</v>
          </cell>
        </row>
        <row r="78">
          <cell r="G78">
            <v>37.44</v>
          </cell>
          <cell r="H78">
            <v>37.44</v>
          </cell>
          <cell r="I78">
            <v>37.44</v>
          </cell>
          <cell r="J78">
            <v>37.44</v>
          </cell>
          <cell r="K78">
            <v>37.44</v>
          </cell>
          <cell r="L78">
            <v>37.44</v>
          </cell>
          <cell r="M78">
            <v>37.44</v>
          </cell>
          <cell r="N78">
            <v>37.44</v>
          </cell>
          <cell r="O78">
            <v>37.44</v>
          </cell>
          <cell r="P78">
            <v>37.44</v>
          </cell>
          <cell r="Q78">
            <v>37.44</v>
          </cell>
          <cell r="R78">
            <v>37.44</v>
          </cell>
        </row>
        <row r="93"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</row>
        <row r="94"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</row>
        <row r="95">
          <cell r="G95">
            <v>0</v>
          </cell>
          <cell r="H95">
            <v>0</v>
          </cell>
          <cell r="I95">
            <v>0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0</v>
          </cell>
          <cell r="O95">
            <v>0</v>
          </cell>
          <cell r="P95">
            <v>0</v>
          </cell>
          <cell r="Q95">
            <v>0</v>
          </cell>
          <cell r="R95">
            <v>0</v>
          </cell>
        </row>
        <row r="101">
          <cell r="G101">
            <v>0</v>
          </cell>
          <cell r="H101">
            <v>0</v>
          </cell>
          <cell r="I101">
            <v>0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0</v>
          </cell>
          <cell r="O101">
            <v>0</v>
          </cell>
          <cell r="P101">
            <v>0</v>
          </cell>
          <cell r="Q101">
            <v>0</v>
          </cell>
          <cell r="R101">
            <v>0</v>
          </cell>
        </row>
        <row r="320">
          <cell r="G320">
            <v>2.3692865400000001</v>
          </cell>
          <cell r="H320">
            <v>8.9573399999999994E-3</v>
          </cell>
          <cell r="I320">
            <v>5.9071129999999999E-2</v>
          </cell>
          <cell r="J320">
            <v>8.7383869999999988E-2</v>
          </cell>
          <cell r="K320">
            <v>0.11352645000000001</v>
          </cell>
          <cell r="L320">
            <v>4.9415380000000002E-2</v>
          </cell>
          <cell r="M320">
            <v>7.9703399999999994E-3</v>
          </cell>
          <cell r="N320">
            <v>3.7358000000000009E-2</v>
          </cell>
          <cell r="O320">
            <v>0.62597043999999968</v>
          </cell>
          <cell r="P320">
            <v>6.3900220000000008E-2</v>
          </cell>
          <cell r="Q320">
            <v>0.14535910000000002</v>
          </cell>
          <cell r="R320">
            <v>0.54573118999999992</v>
          </cell>
        </row>
        <row r="321">
          <cell r="G321">
            <v>0.19160981000000005</v>
          </cell>
          <cell r="H321">
            <v>0.18466941999999995</v>
          </cell>
          <cell r="I321">
            <v>0.15915673000000002</v>
          </cell>
          <cell r="J321">
            <v>0.17274161999999996</v>
          </cell>
          <cell r="K321">
            <v>0.16589381999999994</v>
          </cell>
          <cell r="L321">
            <v>0.16</v>
          </cell>
          <cell r="M321">
            <v>0.20284289640386707</v>
          </cell>
          <cell r="N321">
            <v>0.20284289640386707</v>
          </cell>
          <cell r="O321">
            <v>0.20284289640386707</v>
          </cell>
          <cell r="P321">
            <v>0.20284289640386707</v>
          </cell>
          <cell r="Q321">
            <v>0.20284289640386707</v>
          </cell>
          <cell r="R321">
            <v>0.20284289640386707</v>
          </cell>
        </row>
      </sheetData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>
        <row r="4">
          <cell r="C4">
            <v>1.1432428465561259E-2</v>
          </cell>
        </row>
      </sheetData>
      <sheetData sheetId="23">
        <row r="6">
          <cell r="C6">
            <v>6.0000000000000001E-3</v>
          </cell>
        </row>
      </sheetData>
      <sheetData sheetId="24"/>
      <sheetData sheetId="25"/>
      <sheetData sheetId="26">
        <row r="17">
          <cell r="P17">
            <v>-3.5675715344387401E-3</v>
          </cell>
        </row>
        <row r="18">
          <cell r="P18">
            <v>-1.8215696093473518E-3</v>
          </cell>
        </row>
      </sheetData>
      <sheetData sheetId="27"/>
      <sheetData sheetId="28"/>
      <sheetData sheetId="29"/>
      <sheetData sheetId="30"/>
      <sheetData sheetId="31">
        <row r="35">
          <cell r="E35">
            <v>-0.02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EX"/>
      <sheetName val="Synthèse"/>
      <sheetName val="Volumes_gaz"/>
      <sheetName val="EBT"/>
      <sheetName val="Volumes_élec"/>
      <sheetName val="Prix_gaz"/>
      <sheetName val="Prix_élec"/>
      <sheetName val="CO2"/>
      <sheetName val="Autres"/>
      <sheetName val="OUTPUT ENERGIE CRCP"/>
    </sheetNames>
    <sheetDataSet>
      <sheetData sheetId="0">
        <row r="9">
          <cell r="I9">
            <v>2013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44C365-AF8C-4E19-AED6-759F81992296}">
  <sheetPr codeName="Feuil15">
    <tabColor theme="5" tint="0.39997558519241921"/>
    <pageSetUpPr fitToPage="1"/>
  </sheetPr>
  <dimension ref="A1:W281"/>
  <sheetViews>
    <sheetView showGridLines="0" tabSelected="1" zoomScale="70" zoomScaleNormal="70" workbookViewId="0">
      <pane xSplit="6" topLeftCell="H1" activePane="topRight" state="frozen"/>
      <selection pane="topRight" activeCell="E202" sqref="E202"/>
    </sheetView>
  </sheetViews>
  <sheetFormatPr baseColWidth="10" defaultRowHeight="15" outlineLevelRow="1" outlineLevelCol="1" x14ac:dyDescent="0.25"/>
  <cols>
    <col min="1" max="1" width="1.28515625" customWidth="1"/>
    <col min="3" max="3" width="7.85546875" customWidth="1"/>
    <col min="4" max="4" width="4.42578125" customWidth="1"/>
    <col min="5" max="5" width="82.140625" customWidth="1"/>
    <col min="6" max="6" width="12" customWidth="1"/>
    <col min="7" max="7" width="9.7109375" customWidth="1" outlineLevel="1"/>
    <col min="8" max="8" width="7.140625" customWidth="1" outlineLevel="1"/>
    <col min="9" max="9" width="11.85546875" customWidth="1" outlineLevel="1"/>
    <col min="10" max="12" width="11.42578125" customWidth="1" outlineLevel="1"/>
    <col min="13" max="13" width="10.5703125" customWidth="1" outlineLevel="1"/>
    <col min="14" max="14" width="11.42578125" customWidth="1"/>
    <col min="15" max="15" width="13.42578125" customWidth="1" outlineLevel="1"/>
    <col min="16" max="16" width="9.140625" bestFit="1" customWidth="1" outlineLevel="1"/>
    <col min="17" max="19" width="11.42578125" customWidth="1" outlineLevel="1"/>
    <col min="20" max="20" width="15.28515625" customWidth="1"/>
    <col min="21" max="21" width="11.42578125" customWidth="1"/>
  </cols>
  <sheetData>
    <row r="1" spans="2:21" x14ac:dyDescent="0.25">
      <c r="B1" s="196"/>
    </row>
    <row r="2" spans="2:21" x14ac:dyDescent="0.25">
      <c r="B2" s="196"/>
    </row>
    <row r="3" spans="2:21" x14ac:dyDescent="0.25">
      <c r="B3" s="196"/>
    </row>
    <row r="4" spans="2:21" x14ac:dyDescent="0.25">
      <c r="B4" s="196"/>
    </row>
    <row r="5" spans="2:21" x14ac:dyDescent="0.25">
      <c r="B5" s="196"/>
    </row>
    <row r="7" spans="2:21" ht="18.75" x14ac:dyDescent="0.3">
      <c r="B7" s="1" t="s">
        <v>0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2:21" x14ac:dyDescent="0.25">
      <c r="F8" t="s">
        <v>1</v>
      </c>
      <c r="G8" t="s">
        <v>2</v>
      </c>
      <c r="H8" t="s">
        <v>3</v>
      </c>
    </row>
    <row r="9" spans="2:21" x14ac:dyDescent="0.25">
      <c r="E9" s="3" t="s">
        <v>4</v>
      </c>
      <c r="F9" s="197">
        <v>0.04</v>
      </c>
      <c r="G9" s="197">
        <v>2.7E-2</v>
      </c>
      <c r="H9" s="198">
        <v>1.7000000000000001E-2</v>
      </c>
    </row>
    <row r="10" spans="2:21" x14ac:dyDescent="0.25">
      <c r="E10" s="3" t="s">
        <v>5</v>
      </c>
      <c r="F10" s="197">
        <v>0.04</v>
      </c>
      <c r="G10" s="197">
        <v>2.7E-2</v>
      </c>
      <c r="H10" s="198">
        <v>1.7000000000000001E-2</v>
      </c>
    </row>
    <row r="11" spans="2:21" x14ac:dyDescent="0.25">
      <c r="E11" s="3" t="s">
        <v>6</v>
      </c>
      <c r="F11" s="199">
        <v>4</v>
      </c>
      <c r="G11" s="196"/>
      <c r="H11" s="196"/>
    </row>
    <row r="12" spans="2:21" x14ac:dyDescent="0.25">
      <c r="F12" s="4"/>
    </row>
    <row r="13" spans="2:21" x14ac:dyDescent="0.25">
      <c r="E13" s="5" t="s">
        <v>7</v>
      </c>
      <c r="F13" s="6">
        <v>1</v>
      </c>
    </row>
    <row r="14" spans="2:21" x14ac:dyDescent="0.25">
      <c r="F14" s="4"/>
      <c r="H14" s="7"/>
    </row>
    <row r="15" spans="2:21" x14ac:dyDescent="0.25">
      <c r="E15" s="8" t="s">
        <v>8</v>
      </c>
      <c r="F15" s="9"/>
      <c r="N15" s="10">
        <v>2019</v>
      </c>
      <c r="T15" s="10">
        <v>2020</v>
      </c>
    </row>
    <row r="16" spans="2:21" outlineLevel="1" x14ac:dyDescent="0.25">
      <c r="E16" s="11" t="s">
        <v>9</v>
      </c>
      <c r="F16" s="12" t="s">
        <v>10</v>
      </c>
      <c r="N16" s="200">
        <f>N62</f>
        <v>23.170454486038807</v>
      </c>
      <c r="T16" s="200">
        <f>T62</f>
        <v>11.187201046506516</v>
      </c>
    </row>
    <row r="17" spans="5:20" outlineLevel="1" x14ac:dyDescent="0.25">
      <c r="E17" s="16" t="s">
        <v>129</v>
      </c>
      <c r="F17" s="17" t="s">
        <v>10</v>
      </c>
      <c r="N17" s="201">
        <f>N70</f>
        <v>-7.6716587080152756</v>
      </c>
      <c r="T17" s="201">
        <f>T70</f>
        <v>-1.0543686383439308</v>
      </c>
    </row>
    <row r="18" spans="5:20" outlineLevel="1" x14ac:dyDescent="0.25">
      <c r="E18" s="20" t="s">
        <v>11</v>
      </c>
      <c r="F18" s="17" t="s">
        <v>10</v>
      </c>
      <c r="N18" s="201">
        <f>N77</f>
        <v>1.7670399999999997</v>
      </c>
      <c r="T18" s="201">
        <f>T77</f>
        <v>5.4146653543307073</v>
      </c>
    </row>
    <row r="19" spans="5:20" outlineLevel="1" x14ac:dyDescent="0.25">
      <c r="E19" s="20" t="s">
        <v>12</v>
      </c>
      <c r="F19" s="17" t="s">
        <v>10</v>
      </c>
      <c r="N19" s="201">
        <f>N92</f>
        <v>3.0052876540433999</v>
      </c>
      <c r="T19" s="201">
        <f>T92</f>
        <v>-12.487168291995204</v>
      </c>
    </row>
    <row r="20" spans="5:20" outlineLevel="1" x14ac:dyDescent="0.25">
      <c r="E20" s="20" t="s">
        <v>13</v>
      </c>
      <c r="F20" s="17"/>
      <c r="N20" s="201">
        <f>N98</f>
        <v>0.51038966993910151</v>
      </c>
      <c r="T20" s="201">
        <f>T98</f>
        <v>-0.86301273569939951</v>
      </c>
    </row>
    <row r="21" spans="5:20" outlineLevel="1" x14ac:dyDescent="0.25">
      <c r="E21" s="20" t="s">
        <v>14</v>
      </c>
      <c r="F21" s="17" t="s">
        <v>10</v>
      </c>
      <c r="N21" s="201">
        <f>N149</f>
        <v>-5.6986852799410261</v>
      </c>
      <c r="T21" s="201">
        <f>T149</f>
        <v>-3.3859337446447402</v>
      </c>
    </row>
    <row r="22" spans="5:20" outlineLevel="1" x14ac:dyDescent="0.25">
      <c r="E22" s="20" t="s">
        <v>15</v>
      </c>
      <c r="F22" s="17" t="s">
        <v>10</v>
      </c>
      <c r="N22" s="201">
        <f>N156</f>
        <v>-6.9488419999991891E-2</v>
      </c>
      <c r="T22" s="201">
        <f>T156</f>
        <v>-0.19690145628299405</v>
      </c>
    </row>
    <row r="23" spans="5:20" outlineLevel="1" x14ac:dyDescent="0.25">
      <c r="E23" s="20" t="s">
        <v>16</v>
      </c>
      <c r="F23" s="17" t="s">
        <v>10</v>
      </c>
      <c r="N23" s="201">
        <f>N163</f>
        <v>0.14449226331487353</v>
      </c>
      <c r="T23" s="201">
        <f>T163</f>
        <v>-10.22463021401154</v>
      </c>
    </row>
    <row r="24" spans="5:20" outlineLevel="1" x14ac:dyDescent="0.25">
      <c r="E24" s="20" t="s">
        <v>17</v>
      </c>
      <c r="F24" s="17" t="s">
        <v>10</v>
      </c>
      <c r="N24" s="201">
        <f>N170</f>
        <v>1.7310000000000001</v>
      </c>
      <c r="T24" s="201">
        <f>T170</f>
        <v>1.45</v>
      </c>
    </row>
    <row r="25" spans="5:20" outlineLevel="1" x14ac:dyDescent="0.25">
      <c r="E25" s="20" t="s">
        <v>18</v>
      </c>
      <c r="F25" s="17" t="s">
        <v>10</v>
      </c>
      <c r="N25" s="201">
        <f>N177</f>
        <v>0</v>
      </c>
      <c r="T25" s="201">
        <f>T177</f>
        <v>0</v>
      </c>
    </row>
    <row r="26" spans="5:20" outlineLevel="1" x14ac:dyDescent="0.25">
      <c r="E26" s="20" t="s">
        <v>19</v>
      </c>
      <c r="F26" s="17" t="s">
        <v>10</v>
      </c>
      <c r="N26" s="201">
        <v>0</v>
      </c>
      <c r="T26" s="201">
        <v>0</v>
      </c>
    </row>
    <row r="27" spans="5:20" outlineLevel="1" x14ac:dyDescent="0.25">
      <c r="E27" s="211" t="s">
        <v>20</v>
      </c>
      <c r="F27" s="17" t="s">
        <v>10</v>
      </c>
      <c r="N27" s="201">
        <f>N83</f>
        <v>-0.9698950308373</v>
      </c>
      <c r="T27" s="201">
        <f>T83</f>
        <v>1.7666178387752574</v>
      </c>
    </row>
    <row r="28" spans="5:20" outlineLevel="1" x14ac:dyDescent="0.25">
      <c r="E28" s="22" t="s">
        <v>21</v>
      </c>
      <c r="F28" s="17" t="s">
        <v>10</v>
      </c>
      <c r="N28" s="201">
        <f>N184</f>
        <v>10.836320979999996</v>
      </c>
      <c r="T28" s="201">
        <f>T184</f>
        <v>-0.42895297834644452</v>
      </c>
    </row>
    <row r="29" spans="5:20" outlineLevel="1" x14ac:dyDescent="0.25">
      <c r="E29" s="22" t="s">
        <v>22</v>
      </c>
      <c r="F29" s="17" t="s">
        <v>10</v>
      </c>
      <c r="N29" s="202">
        <f>N190</f>
        <v>-0.3</v>
      </c>
      <c r="T29" s="202"/>
    </row>
    <row r="30" spans="5:20" outlineLevel="1" x14ac:dyDescent="0.25">
      <c r="E30" s="22" t="s">
        <v>23</v>
      </c>
      <c r="F30" s="17" t="s">
        <v>10</v>
      </c>
      <c r="N30" s="202">
        <f>N196</f>
        <v>-0.2286470000000006</v>
      </c>
      <c r="T30" s="202"/>
    </row>
    <row r="31" spans="5:20" outlineLevel="1" x14ac:dyDescent="0.25">
      <c r="E31" s="22" t="s">
        <v>24</v>
      </c>
      <c r="F31" s="17" t="s">
        <v>10</v>
      </c>
      <c r="N31" s="202">
        <f>N202</f>
        <v>-1.6875899099999998</v>
      </c>
      <c r="T31" s="202">
        <f>T202</f>
        <v>6.7304464862204743</v>
      </c>
    </row>
    <row r="32" spans="5:20" outlineLevel="1" x14ac:dyDescent="0.25">
      <c r="E32" s="22" t="s">
        <v>25</v>
      </c>
      <c r="F32" s="17" t="s">
        <v>10</v>
      </c>
      <c r="N32" s="201">
        <f>N208</f>
        <v>4.5876350000000006</v>
      </c>
      <c r="T32" s="201">
        <f>T208</f>
        <v>-3.6488670000000001</v>
      </c>
    </row>
    <row r="33" spans="5:23" outlineLevel="1" x14ac:dyDescent="0.25">
      <c r="E33" s="23" t="s">
        <v>26</v>
      </c>
      <c r="F33" s="17" t="s">
        <v>10</v>
      </c>
      <c r="N33" s="201"/>
      <c r="T33" s="201">
        <f>T220</f>
        <v>-8.7305080694354853</v>
      </c>
    </row>
    <row r="34" spans="5:23" outlineLevel="1" x14ac:dyDescent="0.25">
      <c r="E34" s="23" t="s">
        <v>27</v>
      </c>
      <c r="F34" s="17" t="s">
        <v>10</v>
      </c>
      <c r="N34" s="201"/>
      <c r="T34" s="201">
        <f>T226</f>
        <v>0</v>
      </c>
    </row>
    <row r="35" spans="5:23" outlineLevel="1" x14ac:dyDescent="0.25">
      <c r="E35" s="23" t="s">
        <v>28</v>
      </c>
      <c r="F35" s="17" t="s">
        <v>10</v>
      </c>
      <c r="N35" s="201"/>
      <c r="T35" s="201">
        <f>T232</f>
        <v>0</v>
      </c>
    </row>
    <row r="36" spans="5:23" outlineLevel="1" x14ac:dyDescent="0.25">
      <c r="E36" s="23" t="s">
        <v>29</v>
      </c>
      <c r="F36" s="17" t="s">
        <v>10</v>
      </c>
      <c r="N36" s="201"/>
      <c r="T36" s="201">
        <f>T238</f>
        <v>-0.50209779425039824</v>
      </c>
    </row>
    <row r="37" spans="5:23" outlineLevel="1" x14ac:dyDescent="0.25">
      <c r="E37" s="23" t="s">
        <v>30</v>
      </c>
      <c r="F37" s="17" t="s">
        <v>10</v>
      </c>
      <c r="N37" s="201"/>
      <c r="T37" s="201">
        <f>T244</f>
        <v>0</v>
      </c>
    </row>
    <row r="38" spans="5:23" outlineLevel="1" x14ac:dyDescent="0.25">
      <c r="E38" s="23" t="s">
        <v>31</v>
      </c>
      <c r="F38" s="17" t="s">
        <v>10</v>
      </c>
      <c r="N38" s="201"/>
      <c r="T38" s="201">
        <f>T250</f>
        <v>0</v>
      </c>
    </row>
    <row r="39" spans="5:23" outlineLevel="1" x14ac:dyDescent="0.25">
      <c r="E39" s="23" t="s">
        <v>32</v>
      </c>
      <c r="F39" s="17" t="s">
        <v>10</v>
      </c>
      <c r="N39" s="201"/>
      <c r="T39" s="201">
        <f>T256</f>
        <v>0</v>
      </c>
    </row>
    <row r="40" spans="5:23" outlineLevel="1" x14ac:dyDescent="0.25">
      <c r="E40" s="23" t="s">
        <v>33</v>
      </c>
      <c r="F40" s="17" t="s">
        <v>10</v>
      </c>
      <c r="N40" s="201"/>
      <c r="T40" s="201">
        <f>T262</f>
        <v>0</v>
      </c>
    </row>
    <row r="41" spans="5:23" outlineLevel="1" x14ac:dyDescent="0.25">
      <c r="E41" s="23" t="s">
        <v>34</v>
      </c>
      <c r="F41" s="17" t="s">
        <v>10</v>
      </c>
      <c r="N41" s="201"/>
      <c r="T41" s="201">
        <f>T268</f>
        <v>-4.4211058551681148</v>
      </c>
    </row>
    <row r="42" spans="5:23" outlineLevel="1" x14ac:dyDescent="0.25">
      <c r="E42" s="24" t="s">
        <v>128</v>
      </c>
      <c r="F42" s="17" t="s">
        <v>10</v>
      </c>
      <c r="N42" s="201">
        <f>N281</f>
        <v>36.700000000000003</v>
      </c>
      <c r="T42" s="201"/>
    </row>
    <row r="43" spans="5:23" outlineLevel="1" x14ac:dyDescent="0.25">
      <c r="E43" s="24" t="s">
        <v>130</v>
      </c>
      <c r="F43" s="25" t="s">
        <v>10</v>
      </c>
      <c r="N43" s="201">
        <f>N250</f>
        <v>-3.5910000000000002</v>
      </c>
      <c r="T43" s="201"/>
    </row>
    <row r="44" spans="5:23" x14ac:dyDescent="0.25">
      <c r="E44" s="3" t="s">
        <v>35</v>
      </c>
      <c r="F44" s="26" t="s">
        <v>10</v>
      </c>
      <c r="N44" s="210">
        <f>SUM(N16:N43)</f>
        <v>62.235655704542587</v>
      </c>
      <c r="T44" s="203">
        <f>SUM(T16:T43)</f>
        <v>-19.394616052345299</v>
      </c>
    </row>
    <row r="45" spans="5:23" x14ac:dyDescent="0.25">
      <c r="E45" s="8"/>
      <c r="F45" s="30"/>
      <c r="T45" s="196"/>
    </row>
    <row r="46" spans="5:23" x14ac:dyDescent="0.25">
      <c r="E46" s="31" t="s">
        <v>36</v>
      </c>
      <c r="F46" s="32"/>
      <c r="I46" s="209"/>
      <c r="N46" s="207"/>
      <c r="O46" s="196"/>
      <c r="P46" s="196"/>
      <c r="Q46" s="196"/>
      <c r="R46" s="196"/>
      <c r="S46" s="196"/>
      <c r="T46" s="208"/>
      <c r="U46" s="10">
        <v>2021</v>
      </c>
    </row>
    <row r="47" spans="5:23" outlineLevel="1" x14ac:dyDescent="0.25">
      <c r="E47" s="36" t="s">
        <v>37</v>
      </c>
      <c r="F47" s="37" t="s">
        <v>10</v>
      </c>
      <c r="T47" s="2"/>
      <c r="U47" s="201">
        <v>0</v>
      </c>
      <c r="V47" s="196"/>
      <c r="W47" s="196"/>
    </row>
    <row r="48" spans="5:23" outlineLevel="1" x14ac:dyDescent="0.25">
      <c r="E48" s="20" t="s">
        <v>38</v>
      </c>
      <c r="F48" s="39" t="s">
        <v>10</v>
      </c>
      <c r="T48" s="2"/>
      <c r="U48" s="201">
        <f>(N279-N278)*(1+H9)</f>
        <v>10.084588400865172</v>
      </c>
      <c r="V48" s="196"/>
      <c r="W48" s="196"/>
    </row>
    <row r="49" spans="1:21" outlineLevel="1" x14ac:dyDescent="0.25">
      <c r="E49" s="20" t="s">
        <v>39</v>
      </c>
      <c r="F49" s="39" t="s">
        <v>10</v>
      </c>
      <c r="T49" s="2"/>
      <c r="U49" s="205">
        <f>IF(T279="",-T278,-T279)</f>
        <v>19.394616052345295</v>
      </c>
    </row>
    <row r="50" spans="1:21" outlineLevel="1" x14ac:dyDescent="0.25">
      <c r="E50" s="21" t="s">
        <v>40</v>
      </c>
      <c r="F50" s="40" t="s">
        <v>10</v>
      </c>
      <c r="T50" s="2"/>
      <c r="U50" s="204">
        <f>SUM(U47:U49)</f>
        <v>29.479204453210468</v>
      </c>
    </row>
    <row r="51" spans="1:21" outlineLevel="1" x14ac:dyDescent="0.25">
      <c r="E51" s="42" t="s">
        <v>41</v>
      </c>
      <c r="F51" s="45" t="s">
        <v>10</v>
      </c>
      <c r="T51" s="2"/>
      <c r="U51" s="206">
        <v>-17.118854696782851</v>
      </c>
    </row>
    <row r="52" spans="1:21" x14ac:dyDescent="0.25">
      <c r="E52" s="8"/>
      <c r="F52" s="30"/>
    </row>
    <row r="53" spans="1:21" x14ac:dyDescent="0.25">
      <c r="E53" s="8"/>
    </row>
    <row r="54" spans="1:21" x14ac:dyDescent="0.25">
      <c r="B54" s="53">
        <v>1</v>
      </c>
      <c r="E54" s="54" t="s">
        <v>42</v>
      </c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</row>
    <row r="56" spans="1:21" x14ac:dyDescent="0.25">
      <c r="B56" s="56" t="s">
        <v>43</v>
      </c>
      <c r="D56" s="57"/>
      <c r="E56" s="58" t="s">
        <v>44</v>
      </c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</row>
    <row r="57" spans="1:21" s="2" customFormat="1" x14ac:dyDescent="0.25">
      <c r="A57"/>
      <c r="C57"/>
      <c r="E57" s="85"/>
    </row>
    <row r="58" spans="1:21" s="2" customFormat="1" x14ac:dyDescent="0.25">
      <c r="A58"/>
      <c r="B58" s="61" t="s">
        <v>45</v>
      </c>
      <c r="C58" s="62">
        <v>1</v>
      </c>
      <c r="E58" s="85"/>
      <c r="F58" s="86"/>
      <c r="G58" s="235"/>
      <c r="H58" s="236"/>
      <c r="I58" s="234">
        <v>2019</v>
      </c>
      <c r="J58" s="234"/>
      <c r="K58" s="234"/>
      <c r="L58" s="234"/>
      <c r="M58" s="234"/>
      <c r="N58" s="234"/>
      <c r="O58" s="234">
        <v>2020</v>
      </c>
      <c r="P58" s="234"/>
      <c r="Q58" s="234"/>
      <c r="R58" s="234"/>
      <c r="S58" s="234"/>
      <c r="T58" s="234"/>
    </row>
    <row r="59" spans="1:21" s="2" customFormat="1" ht="33" customHeight="1" x14ac:dyDescent="0.25">
      <c r="A59"/>
      <c r="C59"/>
      <c r="E59" s="85"/>
      <c r="G59" s="26"/>
      <c r="H59" s="26"/>
      <c r="I59" s="26" t="s">
        <v>46</v>
      </c>
      <c r="J59" s="26" t="s">
        <v>47</v>
      </c>
      <c r="K59" s="26" t="s">
        <v>48</v>
      </c>
      <c r="L59" s="63" t="s">
        <v>49</v>
      </c>
      <c r="M59" s="63" t="s">
        <v>50</v>
      </c>
      <c r="N59" s="64" t="s">
        <v>51</v>
      </c>
      <c r="O59" s="26" t="s">
        <v>46</v>
      </c>
      <c r="P59" s="26" t="s">
        <v>47</v>
      </c>
      <c r="Q59" s="26" t="s">
        <v>48</v>
      </c>
      <c r="R59" s="63" t="s">
        <v>49</v>
      </c>
      <c r="S59" s="63" t="s">
        <v>50</v>
      </c>
      <c r="T59" s="64" t="s">
        <v>51</v>
      </c>
    </row>
    <row r="60" spans="1:21" s="2" customFormat="1" ht="19.5" customHeight="1" x14ac:dyDescent="0.25">
      <c r="A60"/>
      <c r="C60"/>
      <c r="E60" s="73" t="s">
        <v>53</v>
      </c>
      <c r="F60" s="35" t="s">
        <v>10</v>
      </c>
      <c r="G60" s="79"/>
      <c r="H60" s="79"/>
      <c r="I60" s="79">
        <v>0</v>
      </c>
      <c r="J60" s="89"/>
      <c r="K60" s="212">
        <v>-1.12995</v>
      </c>
      <c r="L60" s="87">
        <f>J60-I60</f>
        <v>0</v>
      </c>
      <c r="M60" s="88">
        <f>K60-I60</f>
        <v>-1.12995</v>
      </c>
      <c r="N60" s="50">
        <f>IF(K60="",$C$58*L60,$C$58*M60)</f>
        <v>-1.12995</v>
      </c>
      <c r="O60" s="204">
        <v>0</v>
      </c>
      <c r="P60" s="212"/>
      <c r="Q60" s="212"/>
      <c r="R60" s="87">
        <f>P60-O60</f>
        <v>0</v>
      </c>
      <c r="S60" s="88">
        <f>Q60-O60</f>
        <v>0</v>
      </c>
      <c r="T60" s="27">
        <f>IF(Q60="",$C$58*R60,$C$58*S60)</f>
        <v>0</v>
      </c>
    </row>
    <row r="61" spans="1:21" s="2" customFormat="1" ht="19.5" customHeight="1" x14ac:dyDescent="0.25">
      <c r="A61"/>
      <c r="C61"/>
      <c r="E61" s="90" t="s">
        <v>54</v>
      </c>
      <c r="F61" s="35" t="s">
        <v>10</v>
      </c>
      <c r="G61" s="79"/>
      <c r="H61" s="79"/>
      <c r="I61" s="81"/>
      <c r="J61" s="65"/>
      <c r="K61" s="65"/>
      <c r="L61" s="66"/>
      <c r="M61" s="91"/>
      <c r="N61" s="77"/>
      <c r="O61" s="204">
        <v>1.5</v>
      </c>
      <c r="P61" s="212">
        <v>1.0133883633333336</v>
      </c>
      <c r="Q61" s="212"/>
      <c r="R61" s="87">
        <f>P61-O61</f>
        <v>-0.4866116366666664</v>
      </c>
      <c r="S61" s="88">
        <f>Q61-O61</f>
        <v>-1.5</v>
      </c>
      <c r="T61" s="47">
        <f>IF(Q61="",$C$58*R61,$C$58*S61)</f>
        <v>-0.4866116366666664</v>
      </c>
    </row>
    <row r="62" spans="1:21" s="2" customFormat="1" ht="15" customHeight="1" x14ac:dyDescent="0.25">
      <c r="A62"/>
      <c r="C62"/>
      <c r="E62" s="73" t="s">
        <v>52</v>
      </c>
      <c r="F62" s="35" t="s">
        <v>10</v>
      </c>
      <c r="G62" s="27"/>
      <c r="H62" s="27"/>
      <c r="I62" s="206">
        <v>1410.2541152209217</v>
      </c>
      <c r="J62" s="206">
        <v>1385.9045580627353</v>
      </c>
      <c r="K62" s="206">
        <v>1387.0836607348829</v>
      </c>
      <c r="L62" s="74">
        <f>J62-I62</f>
        <v>-24.349557158186371</v>
      </c>
      <c r="M62" s="74">
        <f>K62-I62</f>
        <v>-23.170454486038807</v>
      </c>
      <c r="N62" s="27">
        <f>-IF(K62="",$C$58*L62,$C$58*M62)</f>
        <v>23.170454486038807</v>
      </c>
      <c r="O62" s="206">
        <v>1409.8577937963105</v>
      </c>
      <c r="P62" s="206">
        <v>1398.670592749804</v>
      </c>
      <c r="Q62" s="203"/>
      <c r="R62" s="74">
        <f>P62-O62</f>
        <v>-11.187201046506516</v>
      </c>
      <c r="S62" s="74">
        <f>Q62-O62</f>
        <v>-1409.8577937963105</v>
      </c>
      <c r="T62" s="27">
        <f>-IF(Q62="",$C$58*R62,$C$58*S62)</f>
        <v>11.187201046506516</v>
      </c>
    </row>
    <row r="63" spans="1:21" s="2" customFormat="1" outlineLevel="1" x14ac:dyDescent="0.25">
      <c r="A63"/>
      <c r="C63"/>
      <c r="E63" s="93"/>
      <c r="F63" s="94"/>
      <c r="G63" s="27"/>
      <c r="H63" s="14"/>
    </row>
    <row r="65" spans="2:20" x14ac:dyDescent="0.25">
      <c r="B65" s="53">
        <f>+B54+1</f>
        <v>2</v>
      </c>
      <c r="E65" s="54" t="s">
        <v>55</v>
      </c>
      <c r="F65" s="55"/>
      <c r="G65" s="55"/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</row>
    <row r="67" spans="2:20" x14ac:dyDescent="0.25">
      <c r="B67" s="61" t="s">
        <v>45</v>
      </c>
      <c r="C67" s="95">
        <v>0.8</v>
      </c>
      <c r="F67" s="33"/>
      <c r="G67" s="235"/>
      <c r="H67" s="236"/>
      <c r="I67" s="234">
        <v>2019</v>
      </c>
      <c r="J67" s="234"/>
      <c r="K67" s="234"/>
      <c r="L67" s="234"/>
      <c r="M67" s="234"/>
      <c r="N67" s="234"/>
      <c r="O67" s="234">
        <v>2020</v>
      </c>
      <c r="P67" s="234"/>
      <c r="Q67" s="234"/>
      <c r="R67" s="234"/>
      <c r="S67" s="234"/>
      <c r="T67" s="234"/>
    </row>
    <row r="68" spans="2:20" ht="38.1" customHeight="1" x14ac:dyDescent="0.25">
      <c r="G68" s="78"/>
      <c r="H68" s="78"/>
      <c r="I68" s="78" t="s">
        <v>46</v>
      </c>
      <c r="J68" s="78" t="s">
        <v>47</v>
      </c>
      <c r="K68" s="78" t="s">
        <v>48</v>
      </c>
      <c r="L68" s="96" t="s">
        <v>49</v>
      </c>
      <c r="M68" s="96" t="s">
        <v>50</v>
      </c>
      <c r="N68" s="97" t="s">
        <v>51</v>
      </c>
      <c r="O68" s="78" t="s">
        <v>46</v>
      </c>
      <c r="P68" s="26" t="s">
        <v>47</v>
      </c>
      <c r="Q68" s="26" t="s">
        <v>48</v>
      </c>
      <c r="R68" s="63" t="s">
        <v>56</v>
      </c>
      <c r="S68" s="63" t="s">
        <v>57</v>
      </c>
      <c r="T68" s="98" t="s">
        <v>51</v>
      </c>
    </row>
    <row r="69" spans="2:20" ht="16.5" customHeight="1" x14ac:dyDescent="0.25">
      <c r="E69" s="102" t="s">
        <v>53</v>
      </c>
      <c r="F69" s="35" t="s">
        <v>10</v>
      </c>
      <c r="G69" s="103"/>
      <c r="H69" s="103"/>
      <c r="I69" s="106"/>
      <c r="J69" s="106">
        <v>0</v>
      </c>
      <c r="K69" s="106">
        <v>-0.97131999999999996</v>
      </c>
      <c r="L69" s="104">
        <f>J69-I69</f>
        <v>0</v>
      </c>
      <c r="M69" s="105">
        <f>K69-I69</f>
        <v>-0.97131999999999996</v>
      </c>
      <c r="N69" s="103" t="e">
        <f>IF(K69="",#REF!*L69,#REF!*M69)</f>
        <v>#REF!</v>
      </c>
      <c r="O69" s="213">
        <v>0</v>
      </c>
      <c r="P69" s="213"/>
      <c r="Q69" s="213"/>
      <c r="R69" s="107">
        <f>P69-O69</f>
        <v>0</v>
      </c>
      <c r="S69" s="108">
        <f>Q69-O69</f>
        <v>0</v>
      </c>
      <c r="T69" s="43">
        <f>-IF(Q69="",$C$67*R69,$C$67*S69)</f>
        <v>0</v>
      </c>
    </row>
    <row r="70" spans="2:20" x14ac:dyDescent="0.25">
      <c r="E70" s="102" t="s">
        <v>58</v>
      </c>
      <c r="F70" s="35" t="s">
        <v>10</v>
      </c>
      <c r="G70" s="27"/>
      <c r="H70" s="27"/>
      <c r="I70" s="52">
        <v>385.01758939582459</v>
      </c>
      <c r="J70" s="43">
        <v>391.20229306264957</v>
      </c>
      <c r="K70" s="43">
        <v>394.60716278084368</v>
      </c>
      <c r="L70" s="74">
        <f>J70-I70</f>
        <v>6.1847036668249871</v>
      </c>
      <c r="M70" s="74">
        <f>K70-I70</f>
        <v>9.5895733850190936</v>
      </c>
      <c r="N70" s="27">
        <f>-IF(K70="",$C$67*L70,$C$67*M70)</f>
        <v>-7.6716587080152756</v>
      </c>
      <c r="O70" s="43">
        <v>386.06314159152225</v>
      </c>
      <c r="P70" s="43">
        <v>387.38110238945217</v>
      </c>
      <c r="Q70" s="43"/>
      <c r="R70" s="74">
        <f>P70-O70</f>
        <v>1.3179607979299135</v>
      </c>
      <c r="S70" s="74">
        <f>Q70-O70</f>
        <v>-386.06314159152225</v>
      </c>
      <c r="T70" s="43">
        <f>-IF(Q70="",$C$67*R70,$C$67*S70)</f>
        <v>-1.0543686383439308</v>
      </c>
    </row>
    <row r="71" spans="2:20" outlineLevel="1" x14ac:dyDescent="0.25">
      <c r="E71" s="100"/>
      <c r="F71" s="94"/>
      <c r="G71" s="103"/>
      <c r="H71" s="28"/>
    </row>
    <row r="73" spans="2:20" x14ac:dyDescent="0.25">
      <c r="B73" s="53">
        <v>3</v>
      </c>
      <c r="D73" s="60"/>
      <c r="E73" s="54" t="s">
        <v>11</v>
      </c>
      <c r="F73" s="55"/>
      <c r="G73" s="55"/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</row>
    <row r="75" spans="2:20" ht="17.25" customHeight="1" x14ac:dyDescent="0.25">
      <c r="B75" s="61" t="s">
        <v>45</v>
      </c>
      <c r="C75" s="62">
        <v>1</v>
      </c>
      <c r="F75" s="33"/>
      <c r="G75" s="235"/>
      <c r="H75" s="236"/>
      <c r="I75" s="234">
        <v>2019</v>
      </c>
      <c r="J75" s="234"/>
      <c r="K75" s="234"/>
      <c r="L75" s="234"/>
      <c r="M75" s="234"/>
      <c r="N75" s="234"/>
      <c r="O75" s="234">
        <v>2020</v>
      </c>
      <c r="P75" s="234"/>
      <c r="Q75" s="234"/>
      <c r="R75" s="234"/>
      <c r="S75" s="234"/>
      <c r="T75" s="234"/>
    </row>
    <row r="76" spans="2:20" ht="40.5" customHeight="1" x14ac:dyDescent="0.25">
      <c r="G76" s="26"/>
      <c r="H76" s="26"/>
      <c r="I76" s="26" t="s">
        <v>46</v>
      </c>
      <c r="J76" s="26" t="s">
        <v>47</v>
      </c>
      <c r="K76" s="26" t="s">
        <v>48</v>
      </c>
      <c r="L76" s="63" t="s">
        <v>49</v>
      </c>
      <c r="M76" s="63" t="s">
        <v>50</v>
      </c>
      <c r="N76" s="64" t="s">
        <v>51</v>
      </c>
      <c r="O76" s="26" t="s">
        <v>46</v>
      </c>
      <c r="P76" s="26" t="s">
        <v>47</v>
      </c>
      <c r="Q76" s="26" t="s">
        <v>48</v>
      </c>
      <c r="R76" s="63" t="s">
        <v>49</v>
      </c>
      <c r="S76" s="63" t="s">
        <v>50</v>
      </c>
      <c r="T76" s="64" t="s">
        <v>51</v>
      </c>
    </row>
    <row r="77" spans="2:20" x14ac:dyDescent="0.25">
      <c r="E77" s="112" t="s">
        <v>59</v>
      </c>
      <c r="F77" s="35" t="s">
        <v>10</v>
      </c>
      <c r="G77" s="103"/>
      <c r="H77" s="103"/>
      <c r="I77" s="106">
        <v>6</v>
      </c>
      <c r="J77" s="106">
        <v>4.16</v>
      </c>
      <c r="K77" s="106">
        <v>4.2329600000000003</v>
      </c>
      <c r="L77" s="113">
        <f t="shared" ref="L77" si="0">J77-I77</f>
        <v>-1.8399999999999999</v>
      </c>
      <c r="M77" s="113">
        <f t="shared" ref="M77" si="1">K77-I77</f>
        <v>-1.7670399999999997</v>
      </c>
      <c r="N77" s="103">
        <f>-IF(K77="",$C$75*L77,$C$75*M77)</f>
        <v>1.7670399999999997</v>
      </c>
      <c r="O77" s="106">
        <v>5.4146653543307073</v>
      </c>
      <c r="P77" s="106">
        <v>0</v>
      </c>
      <c r="Q77" s="103"/>
      <c r="R77" s="113">
        <f t="shared" ref="R77" si="2">P77-O77</f>
        <v>-5.4146653543307073</v>
      </c>
      <c r="S77" s="113">
        <f t="shared" ref="S77" si="3">Q77-O77</f>
        <v>-5.4146653543307073</v>
      </c>
      <c r="T77" s="103">
        <f>-IF(Q77="",$C$75*R77,$C$75*S77)</f>
        <v>5.4146653543307073</v>
      </c>
    </row>
    <row r="79" spans="2:20" x14ac:dyDescent="0.25">
      <c r="B79" s="53">
        <v>4</v>
      </c>
      <c r="E79" s="54" t="s">
        <v>60</v>
      </c>
      <c r="F79" s="55"/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</row>
    <row r="81" spans="2:20" x14ac:dyDescent="0.25">
      <c r="B81" s="61" t="s">
        <v>45</v>
      </c>
      <c r="C81" s="62">
        <v>1</v>
      </c>
      <c r="F81" s="33"/>
      <c r="G81" s="235"/>
      <c r="H81" s="236"/>
      <c r="I81" s="234">
        <v>2019</v>
      </c>
      <c r="J81" s="234"/>
      <c r="K81" s="234"/>
      <c r="L81" s="234"/>
      <c r="M81" s="234"/>
      <c r="N81" s="234"/>
      <c r="O81" s="234">
        <v>2020</v>
      </c>
      <c r="P81" s="234"/>
      <c r="Q81" s="234"/>
      <c r="R81" s="234"/>
      <c r="S81" s="234"/>
      <c r="T81" s="234"/>
    </row>
    <row r="82" spans="2:20" ht="39.6" customHeight="1" x14ac:dyDescent="0.25">
      <c r="G82" s="78"/>
      <c r="H82" s="26"/>
      <c r="I82" s="26" t="s">
        <v>46</v>
      </c>
      <c r="J82" s="26" t="s">
        <v>47</v>
      </c>
      <c r="K82" s="26" t="s">
        <v>48</v>
      </c>
      <c r="L82" s="63" t="s">
        <v>49</v>
      </c>
      <c r="M82" s="63" t="s">
        <v>50</v>
      </c>
      <c r="N82" s="64" t="s">
        <v>51</v>
      </c>
      <c r="O82" s="26" t="s">
        <v>46</v>
      </c>
      <c r="P82" s="26" t="s">
        <v>47</v>
      </c>
      <c r="Q82" s="26" t="s">
        <v>48</v>
      </c>
      <c r="R82" s="63" t="s">
        <v>49</v>
      </c>
      <c r="S82" s="63" t="s">
        <v>50</v>
      </c>
      <c r="T82" s="64" t="s">
        <v>51</v>
      </c>
    </row>
    <row r="83" spans="2:20" x14ac:dyDescent="0.25">
      <c r="B83" s="67"/>
      <c r="E83" s="3" t="s">
        <v>61</v>
      </c>
      <c r="F83" s="114" t="s">
        <v>10</v>
      </c>
      <c r="G83" s="27"/>
      <c r="H83" s="27"/>
      <c r="I83" s="76">
        <v>18.776807549162701</v>
      </c>
      <c r="J83" s="76">
        <v>20.074000000000002</v>
      </c>
      <c r="K83" s="76">
        <v>19.746702580000001</v>
      </c>
      <c r="L83" s="72">
        <f>J83-I83</f>
        <v>1.2971924508373007</v>
      </c>
      <c r="M83" s="115">
        <f>K83-I83</f>
        <v>0.9698950308373</v>
      </c>
      <c r="N83" s="109">
        <f>-IF(K83="",$C$81*L83,$C$81*M83)</f>
        <v>-0.9698950308373</v>
      </c>
      <c r="O83" s="43">
        <v>19.648396463655406</v>
      </c>
      <c r="P83" s="43">
        <v>17.881778624880148</v>
      </c>
      <c r="Q83" s="27"/>
      <c r="R83" s="72">
        <f>P83-O83</f>
        <v>-1.7666178387752574</v>
      </c>
      <c r="S83" s="115">
        <f>Q83-O83</f>
        <v>-19.648396463655406</v>
      </c>
      <c r="T83" s="27">
        <f>-IF(Q83="",$C$81*R83,$C$81*S83)</f>
        <v>1.7666178387752574</v>
      </c>
    </row>
    <row r="86" spans="2:20" x14ac:dyDescent="0.25">
      <c r="B86" s="53">
        <v>5</v>
      </c>
      <c r="D86" s="60"/>
      <c r="E86" s="54" t="s">
        <v>62</v>
      </c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5"/>
      <c r="S86" s="55"/>
      <c r="T86" s="55"/>
    </row>
    <row r="88" spans="2:20" x14ac:dyDescent="0.25">
      <c r="B88" s="56" t="s">
        <v>63</v>
      </c>
      <c r="E88" s="58" t="s">
        <v>64</v>
      </c>
      <c r="F88" s="59"/>
      <c r="G88" s="59"/>
      <c r="H88" s="59"/>
      <c r="I88" s="59"/>
      <c r="J88" s="59"/>
      <c r="K88" s="59"/>
      <c r="L88" s="59"/>
      <c r="M88" s="59"/>
      <c r="N88" s="59"/>
      <c r="O88" s="59"/>
      <c r="P88" s="59"/>
      <c r="Q88" s="59"/>
      <c r="R88" s="59"/>
      <c r="S88" s="59"/>
      <c r="T88" s="59"/>
    </row>
    <row r="90" spans="2:20" ht="18" customHeight="1" x14ac:dyDescent="0.25">
      <c r="B90" s="61" t="s">
        <v>45</v>
      </c>
      <c r="C90" s="62">
        <v>1</v>
      </c>
      <c r="F90" s="33"/>
      <c r="G90" s="235"/>
      <c r="H90" s="236"/>
      <c r="I90" s="234">
        <v>2019</v>
      </c>
      <c r="J90" s="234"/>
      <c r="K90" s="234"/>
      <c r="L90" s="234"/>
      <c r="M90" s="234"/>
      <c r="N90" s="234"/>
      <c r="O90" s="234">
        <v>2020</v>
      </c>
      <c r="P90" s="234"/>
      <c r="Q90" s="234"/>
      <c r="R90" s="234"/>
      <c r="S90" s="234"/>
      <c r="T90" s="234"/>
    </row>
    <row r="91" spans="2:20" ht="26.1" customHeight="1" x14ac:dyDescent="0.25">
      <c r="B91" s="116"/>
      <c r="C91" s="116"/>
      <c r="E91" s="117"/>
      <c r="G91" s="26"/>
      <c r="H91" s="26"/>
      <c r="I91" s="26" t="s">
        <v>46</v>
      </c>
      <c r="J91" s="26" t="s">
        <v>47</v>
      </c>
      <c r="K91" s="26" t="s">
        <v>48</v>
      </c>
      <c r="L91" s="63" t="s">
        <v>49</v>
      </c>
      <c r="M91" s="63" t="s">
        <v>50</v>
      </c>
      <c r="N91" s="64" t="s">
        <v>51</v>
      </c>
      <c r="O91" s="26" t="s">
        <v>46</v>
      </c>
      <c r="P91" s="26" t="s">
        <v>47</v>
      </c>
      <c r="Q91" s="26" t="s">
        <v>48</v>
      </c>
      <c r="R91" s="63" t="s">
        <v>49</v>
      </c>
      <c r="S91" s="63" t="s">
        <v>50</v>
      </c>
      <c r="T91" s="64" t="s">
        <v>51</v>
      </c>
    </row>
    <row r="92" spans="2:20" x14ac:dyDescent="0.25">
      <c r="E92" s="121" t="s">
        <v>65</v>
      </c>
      <c r="F92" s="35" t="s">
        <v>10</v>
      </c>
      <c r="G92" s="27"/>
      <c r="H92" s="27"/>
      <c r="I92" s="43">
        <v>963.94298045215817</v>
      </c>
      <c r="J92" s="43">
        <v>1001.732711802577</v>
      </c>
      <c r="K92" s="43">
        <v>966.94826810620157</v>
      </c>
      <c r="L92" s="43">
        <f>J92-I92</f>
        <v>37.789731350418833</v>
      </c>
      <c r="M92" s="43">
        <f>K92-I92</f>
        <v>3.0052876540433999</v>
      </c>
      <c r="N92" s="52">
        <f>IF(K92="",$C$90*L92,$C$90*M92)</f>
        <v>3.0052876540433999</v>
      </c>
      <c r="O92" s="43">
        <v>885.28689053478979</v>
      </c>
      <c r="P92" s="43">
        <v>872.79972224279459</v>
      </c>
      <c r="Q92" s="43"/>
      <c r="R92" s="122">
        <f>P92-O92</f>
        <v>-12.487168291995204</v>
      </c>
      <c r="S92" s="74">
        <f>Q92-O92</f>
        <v>-885.28689053478979</v>
      </c>
      <c r="T92" s="29">
        <f>IF(Q92="",$C$90*R92,$C$90*S92)</f>
        <v>-12.487168291995204</v>
      </c>
    </row>
    <row r="93" spans="2:20" x14ac:dyDescent="0.25">
      <c r="E93" s="117"/>
      <c r="N93" s="46"/>
    </row>
    <row r="94" spans="2:20" x14ac:dyDescent="0.25">
      <c r="B94" s="56" t="s">
        <v>66</v>
      </c>
      <c r="E94" s="58" t="s">
        <v>67</v>
      </c>
      <c r="F94" s="59"/>
      <c r="G94" s="59"/>
      <c r="H94" s="59"/>
      <c r="I94" s="59"/>
      <c r="J94" s="59"/>
      <c r="K94" s="59"/>
      <c r="L94" s="59"/>
      <c r="M94" s="59"/>
      <c r="N94" s="59"/>
      <c r="O94" s="59"/>
      <c r="P94" s="59"/>
      <c r="Q94" s="59"/>
      <c r="R94" s="59"/>
      <c r="S94" s="59"/>
      <c r="T94" s="59"/>
    </row>
    <row r="95" spans="2:20" x14ac:dyDescent="0.25">
      <c r="E95" s="117"/>
    </row>
    <row r="96" spans="2:20" ht="18" customHeight="1" x14ac:dyDescent="0.25">
      <c r="B96" s="116"/>
      <c r="C96" s="116"/>
      <c r="F96" s="33"/>
      <c r="G96" s="235"/>
      <c r="H96" s="236"/>
      <c r="I96" s="234">
        <v>2019</v>
      </c>
      <c r="J96" s="234"/>
      <c r="K96" s="234"/>
      <c r="L96" s="234"/>
      <c r="M96" s="234"/>
      <c r="N96" s="234"/>
      <c r="O96" s="234">
        <v>2020</v>
      </c>
      <c r="P96" s="234"/>
      <c r="Q96" s="234"/>
      <c r="R96" s="234"/>
      <c r="S96" s="234"/>
      <c r="T96" s="234"/>
    </row>
    <row r="97" spans="1:20" ht="32.450000000000003" customHeight="1" x14ac:dyDescent="0.25">
      <c r="B97" s="116"/>
      <c r="C97" s="116"/>
      <c r="E97" s="117"/>
      <c r="G97" s="26"/>
      <c r="H97" s="26"/>
      <c r="I97" s="26" t="s">
        <v>46</v>
      </c>
      <c r="J97" s="26" t="s">
        <v>47</v>
      </c>
      <c r="K97" s="26" t="s">
        <v>48</v>
      </c>
      <c r="L97" s="63" t="s">
        <v>49</v>
      </c>
      <c r="M97" s="63" t="s">
        <v>50</v>
      </c>
      <c r="N97" s="64" t="s">
        <v>51</v>
      </c>
      <c r="O97" s="26" t="s">
        <v>46</v>
      </c>
      <c r="P97" s="26" t="s">
        <v>47</v>
      </c>
      <c r="Q97" s="26" t="s">
        <v>48</v>
      </c>
      <c r="R97" s="63" t="s">
        <v>49</v>
      </c>
      <c r="S97" s="63" t="s">
        <v>50</v>
      </c>
      <c r="T97" s="64" t="s">
        <v>51</v>
      </c>
    </row>
    <row r="98" spans="1:20" x14ac:dyDescent="0.25">
      <c r="E98" s="123" t="s">
        <v>68</v>
      </c>
      <c r="F98" s="35" t="s">
        <v>10</v>
      </c>
      <c r="G98" s="27"/>
      <c r="H98" s="27"/>
      <c r="I98" s="43">
        <v>104.1403338956419</v>
      </c>
      <c r="J98" s="43">
        <v>104.65072356558125</v>
      </c>
      <c r="K98" s="43">
        <v>104.650723565581</v>
      </c>
      <c r="L98" s="74">
        <f>J98-I98</f>
        <v>0.51038966993934309</v>
      </c>
      <c r="M98" s="74">
        <f>K98-I98</f>
        <v>0.51038966993910151</v>
      </c>
      <c r="N98" s="109">
        <f>IF(K98="",$C$90*L98,$C$90*M98)</f>
        <v>0.51038966993910151</v>
      </c>
      <c r="O98" s="43">
        <v>89.438020722143094</v>
      </c>
      <c r="P98" s="43">
        <v>88.575007986443694</v>
      </c>
      <c r="Q98" s="43"/>
      <c r="R98" s="122">
        <f>P98-O98</f>
        <v>-0.86301273569939951</v>
      </c>
      <c r="S98" s="74">
        <f>Q98-O98</f>
        <v>-89.438020722143094</v>
      </c>
      <c r="T98" s="29">
        <f>IF(Q98="",$C$90*R98,$C$90*S98)</f>
        <v>-0.86301273569939951</v>
      </c>
    </row>
    <row r="99" spans="1:20" x14ac:dyDescent="0.25">
      <c r="E99" s="117"/>
      <c r="R99" s="124"/>
    </row>
    <row r="100" spans="1:20" x14ac:dyDescent="0.25">
      <c r="B100" s="53">
        <v>6</v>
      </c>
      <c r="D100" s="60"/>
      <c r="E100" s="54" t="s">
        <v>14</v>
      </c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</row>
    <row r="102" spans="1:20" x14ac:dyDescent="0.25">
      <c r="B102" s="56" t="s">
        <v>69</v>
      </c>
      <c r="E102" s="58" t="s">
        <v>70</v>
      </c>
      <c r="F102" s="59"/>
      <c r="G102" s="59"/>
      <c r="H102" s="59"/>
      <c r="I102" s="59"/>
      <c r="J102" s="59"/>
      <c r="K102" s="59"/>
      <c r="L102" s="59"/>
      <c r="M102" s="59"/>
      <c r="N102" s="59"/>
      <c r="O102" s="59"/>
      <c r="P102" s="59"/>
      <c r="Q102" s="59"/>
      <c r="R102" s="59"/>
      <c r="S102" s="59"/>
      <c r="T102" s="59"/>
    </row>
    <row r="104" spans="1:20" x14ac:dyDescent="0.25">
      <c r="B104" s="61" t="s">
        <v>45</v>
      </c>
      <c r="C104" s="62">
        <v>0.8</v>
      </c>
      <c r="F104" s="33"/>
      <c r="G104" s="235"/>
      <c r="H104" s="236"/>
      <c r="I104" s="234">
        <v>2019</v>
      </c>
      <c r="J104" s="234"/>
      <c r="K104" s="234"/>
      <c r="L104" s="234"/>
      <c r="M104" s="234"/>
      <c r="N104" s="234"/>
      <c r="O104" s="234">
        <v>2020</v>
      </c>
      <c r="P104" s="234"/>
      <c r="Q104" s="234"/>
      <c r="R104" s="234"/>
      <c r="S104" s="234"/>
      <c r="T104" s="234"/>
    </row>
    <row r="105" spans="1:20" ht="41.45" customHeight="1" x14ac:dyDescent="0.25">
      <c r="G105" s="26"/>
      <c r="H105" s="26"/>
      <c r="I105" s="26" t="s">
        <v>46</v>
      </c>
      <c r="J105" s="26" t="s">
        <v>47</v>
      </c>
      <c r="K105" s="26" t="s">
        <v>48</v>
      </c>
      <c r="L105" s="63" t="s">
        <v>49</v>
      </c>
      <c r="M105" s="63" t="s">
        <v>50</v>
      </c>
      <c r="N105" s="64" t="s">
        <v>51</v>
      </c>
      <c r="O105" s="26" t="s">
        <v>46</v>
      </c>
      <c r="P105" s="26" t="s">
        <v>47</v>
      </c>
      <c r="Q105" s="26" t="s">
        <v>48</v>
      </c>
      <c r="R105" s="63" t="s">
        <v>49</v>
      </c>
      <c r="S105" s="63" t="s">
        <v>50</v>
      </c>
      <c r="T105" s="64" t="s">
        <v>51</v>
      </c>
    </row>
    <row r="106" spans="1:20" s="8" customFormat="1" x14ac:dyDescent="0.25">
      <c r="A106"/>
      <c r="B106" s="125"/>
      <c r="E106" s="110" t="s">
        <v>71</v>
      </c>
      <c r="F106" s="126" t="s">
        <v>72</v>
      </c>
      <c r="G106" s="50"/>
      <c r="H106" s="50"/>
      <c r="I106" s="127">
        <v>2971.4810963165792</v>
      </c>
      <c r="J106" s="127">
        <v>2854.6807211400001</v>
      </c>
      <c r="K106" s="214">
        <v>2835.6832164210582</v>
      </c>
      <c r="L106" s="69">
        <f>J106-I106</f>
        <v>-116.80037517657911</v>
      </c>
      <c r="M106" s="118">
        <f>K106-I106</f>
        <v>-135.79787989552096</v>
      </c>
      <c r="N106" s="50">
        <f>IF(K106="",$C$104*L106,$C$104*M106)</f>
        <v>-108.63830391641677</v>
      </c>
      <c r="O106" s="215">
        <f>SUM(O107:O110)</f>
        <v>2669.4358881733251</v>
      </c>
      <c r="P106" s="215">
        <f>SUM(P107:P110)</f>
        <v>2403.7923189351709</v>
      </c>
      <c r="Q106" s="50"/>
      <c r="R106" s="69">
        <f t="shared" ref="R106:R112" si="4">P106-O106</f>
        <v>-265.64356923815421</v>
      </c>
      <c r="S106" s="118">
        <f t="shared" ref="S106:S112" si="5">Q106-O106</f>
        <v>-2669.4358881733251</v>
      </c>
      <c r="T106" s="50">
        <f t="shared" ref="T106:T112" si="6">IF(Q106="",$C$104*R106,$C$104*S106)</f>
        <v>-212.51485539052339</v>
      </c>
    </row>
    <row r="107" spans="1:20" x14ac:dyDescent="0.25">
      <c r="E107" s="34" t="s">
        <v>73</v>
      </c>
      <c r="F107" s="128" t="s">
        <v>72</v>
      </c>
      <c r="G107" s="19"/>
      <c r="H107" s="19"/>
      <c r="I107" s="18">
        <v>1871.4810963165789</v>
      </c>
      <c r="J107" s="18">
        <v>1804.6807211400001</v>
      </c>
      <c r="K107" s="216">
        <v>1865.7147412030001</v>
      </c>
      <c r="L107" s="70">
        <f t="shared" ref="L107:L112" si="7">J107-I107</f>
        <v>-66.800375176578882</v>
      </c>
      <c r="M107" s="129">
        <f t="shared" ref="M107:M112" si="8">K107-I107</f>
        <v>-5.7663551135788111</v>
      </c>
      <c r="N107" s="19">
        <f t="shared" ref="N107:N112" si="9">IF(K107="",$C$104*L107,$C$104*M107)</f>
        <v>-4.6130840908630493</v>
      </c>
      <c r="O107" s="217">
        <v>1569.4358881733256</v>
      </c>
      <c r="P107" s="217">
        <v>1475.7923189351709</v>
      </c>
      <c r="Q107" s="19"/>
      <c r="R107" s="70">
        <f t="shared" si="4"/>
        <v>-93.643569238154669</v>
      </c>
      <c r="S107" s="129">
        <f t="shared" si="5"/>
        <v>-1569.4358881733256</v>
      </c>
      <c r="T107" s="19">
        <f t="shared" si="6"/>
        <v>-74.914855390523741</v>
      </c>
    </row>
    <row r="108" spans="1:20" x14ac:dyDescent="0.25">
      <c r="E108" s="34" t="s">
        <v>74</v>
      </c>
      <c r="F108" s="128" t="s">
        <v>72</v>
      </c>
      <c r="G108" s="19"/>
      <c r="H108" s="19"/>
      <c r="I108" s="18">
        <v>0</v>
      </c>
      <c r="J108" s="18">
        <v>0</v>
      </c>
      <c r="K108" s="216">
        <v>45.529507861137787</v>
      </c>
      <c r="L108" s="70">
        <f t="shared" si="7"/>
        <v>0</v>
      </c>
      <c r="M108" s="129">
        <f t="shared" si="8"/>
        <v>45.529507861137787</v>
      </c>
      <c r="N108" s="19">
        <f t="shared" si="9"/>
        <v>36.423606288910229</v>
      </c>
      <c r="O108" s="217">
        <v>0</v>
      </c>
      <c r="P108" s="217">
        <v>28</v>
      </c>
      <c r="Q108" s="19"/>
      <c r="R108" s="70">
        <f t="shared" si="4"/>
        <v>28</v>
      </c>
      <c r="S108" s="129">
        <f t="shared" si="5"/>
        <v>0</v>
      </c>
      <c r="T108" s="19">
        <f t="shared" si="6"/>
        <v>22.400000000000002</v>
      </c>
    </row>
    <row r="109" spans="1:20" x14ac:dyDescent="0.25">
      <c r="E109" s="34" t="s">
        <v>75</v>
      </c>
      <c r="F109" s="128" t="s">
        <v>72</v>
      </c>
      <c r="G109" s="19"/>
      <c r="H109" s="19"/>
      <c r="I109" s="18">
        <v>1100</v>
      </c>
      <c r="J109" s="18">
        <v>1050</v>
      </c>
      <c r="K109" s="216">
        <v>924.43896735692033</v>
      </c>
      <c r="L109" s="70">
        <f t="shared" si="7"/>
        <v>-50</v>
      </c>
      <c r="M109" s="129">
        <f t="shared" si="8"/>
        <v>-175.56103264307967</v>
      </c>
      <c r="N109" s="19">
        <f t="shared" si="9"/>
        <v>-140.44882611446374</v>
      </c>
      <c r="O109" s="217">
        <v>1099.9999999999998</v>
      </c>
      <c r="P109" s="217">
        <v>900.00000000000011</v>
      </c>
      <c r="Q109" s="19"/>
      <c r="R109" s="70">
        <f t="shared" si="4"/>
        <v>-199.99999999999966</v>
      </c>
      <c r="S109" s="129">
        <f t="shared" si="5"/>
        <v>-1099.9999999999998</v>
      </c>
      <c r="T109" s="19">
        <f t="shared" si="6"/>
        <v>-159.99999999999974</v>
      </c>
    </row>
    <row r="110" spans="1:20" x14ac:dyDescent="0.25">
      <c r="E110" s="34" t="s">
        <v>76</v>
      </c>
      <c r="F110" s="128" t="s">
        <v>72</v>
      </c>
      <c r="G110" s="19"/>
      <c r="H110" s="19"/>
      <c r="I110" s="18">
        <v>0</v>
      </c>
      <c r="J110" s="18">
        <v>0</v>
      </c>
      <c r="K110" s="216">
        <v>0</v>
      </c>
      <c r="L110" s="70">
        <f t="shared" si="7"/>
        <v>0</v>
      </c>
      <c r="M110" s="129">
        <f t="shared" si="8"/>
        <v>0</v>
      </c>
      <c r="N110" s="19">
        <f t="shared" si="9"/>
        <v>0</v>
      </c>
      <c r="O110" s="217">
        <v>0</v>
      </c>
      <c r="P110" s="217">
        <v>0</v>
      </c>
      <c r="Q110" s="19"/>
      <c r="R110" s="70">
        <f t="shared" si="4"/>
        <v>0</v>
      </c>
      <c r="S110" s="129">
        <f t="shared" si="5"/>
        <v>0</v>
      </c>
      <c r="T110" s="19">
        <f t="shared" si="6"/>
        <v>0</v>
      </c>
    </row>
    <row r="111" spans="1:20" s="8" customFormat="1" x14ac:dyDescent="0.25">
      <c r="A111"/>
      <c r="E111" s="111" t="s">
        <v>77</v>
      </c>
      <c r="F111" s="130" t="s">
        <v>78</v>
      </c>
      <c r="G111" s="79"/>
      <c r="H111" s="79"/>
      <c r="I111" s="51">
        <v>18.370504714450593</v>
      </c>
      <c r="J111" s="51">
        <v>18.426272502329052</v>
      </c>
      <c r="K111" s="51">
        <v>18.904895416246497</v>
      </c>
      <c r="L111" s="72">
        <f t="shared" si="7"/>
        <v>5.5767787878458819E-2</v>
      </c>
      <c r="M111" s="115">
        <f t="shared" si="8"/>
        <v>0.53439070179590331</v>
      </c>
      <c r="N111" s="79">
        <f t="shared" si="9"/>
        <v>0.42751256143672267</v>
      </c>
      <c r="O111" s="218">
        <v>18.388837807945034</v>
      </c>
      <c r="P111" s="218">
        <v>19.899047378994183</v>
      </c>
      <c r="Q111" s="79"/>
      <c r="R111" s="72">
        <f t="shared" si="4"/>
        <v>1.510209571049149</v>
      </c>
      <c r="S111" s="115">
        <f t="shared" si="5"/>
        <v>-18.388837807945034</v>
      </c>
      <c r="T111" s="79">
        <f t="shared" si="6"/>
        <v>1.2081676568393194</v>
      </c>
    </row>
    <row r="112" spans="1:20" x14ac:dyDescent="0.25">
      <c r="E112" s="131" t="s">
        <v>79</v>
      </c>
      <c r="F112" s="114" t="s">
        <v>10</v>
      </c>
      <c r="G112" s="27"/>
      <c r="H112" s="27"/>
      <c r="I112" s="43">
        <v>54.587607488784535</v>
      </c>
      <c r="J112" s="43">
        <v>52.601124874870855</v>
      </c>
      <c r="K112" s="43">
        <v>54.137683185906873</v>
      </c>
      <c r="L112" s="72">
        <f t="shared" si="7"/>
        <v>-1.9864826139136795</v>
      </c>
      <c r="M112" s="115">
        <f t="shared" si="8"/>
        <v>-0.44992430287766183</v>
      </c>
      <c r="N112" s="79">
        <f t="shared" si="9"/>
        <v>-0.35993944230212949</v>
      </c>
      <c r="O112" s="43">
        <f>O106*O111/1000</f>
        <v>49.087823586326969</v>
      </c>
      <c r="P112" s="43">
        <f>P106*P111/1000</f>
        <v>47.833177243753262</v>
      </c>
      <c r="Q112" s="27"/>
      <c r="R112" s="72">
        <f t="shared" si="4"/>
        <v>-1.2546463425737073</v>
      </c>
      <c r="S112" s="115">
        <f t="shared" si="5"/>
        <v>-49.087823586326969</v>
      </c>
      <c r="T112" s="79">
        <f t="shared" si="6"/>
        <v>-1.0037170740589658</v>
      </c>
    </row>
    <row r="113" spans="2:20" x14ac:dyDescent="0.25">
      <c r="E113" s="8"/>
      <c r="F113" s="132"/>
    </row>
    <row r="114" spans="2:20" x14ac:dyDescent="0.25">
      <c r="E114" s="8"/>
      <c r="F114" s="132"/>
    </row>
    <row r="115" spans="2:20" x14ac:dyDescent="0.25">
      <c r="B115" s="56" t="s">
        <v>80</v>
      </c>
      <c r="E115" s="58" t="s">
        <v>81</v>
      </c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</row>
    <row r="116" spans="2:20" x14ac:dyDescent="0.25">
      <c r="E116" s="7"/>
    </row>
    <row r="117" spans="2:20" x14ac:dyDescent="0.25">
      <c r="B117" s="61" t="s">
        <v>45</v>
      </c>
      <c r="C117" s="62">
        <v>0.8</v>
      </c>
      <c r="F117" s="33"/>
      <c r="G117" s="235"/>
      <c r="H117" s="236"/>
      <c r="I117" s="234">
        <v>2019</v>
      </c>
      <c r="J117" s="234"/>
      <c r="K117" s="234"/>
      <c r="L117" s="234"/>
      <c r="M117" s="234"/>
      <c r="N117" s="234"/>
      <c r="O117" s="234">
        <v>2020</v>
      </c>
      <c r="P117" s="234"/>
      <c r="Q117" s="234"/>
      <c r="R117" s="234"/>
      <c r="S117" s="234"/>
      <c r="T117" s="234"/>
    </row>
    <row r="118" spans="2:20" ht="42" customHeight="1" x14ac:dyDescent="0.25">
      <c r="G118" s="26"/>
      <c r="H118" s="26"/>
      <c r="I118" s="26" t="s">
        <v>46</v>
      </c>
      <c r="J118" s="26" t="s">
        <v>47</v>
      </c>
      <c r="K118" s="26" t="s">
        <v>48</v>
      </c>
      <c r="L118" s="63" t="s">
        <v>49</v>
      </c>
      <c r="M118" s="63" t="s">
        <v>50</v>
      </c>
      <c r="N118" s="64" t="s">
        <v>51</v>
      </c>
      <c r="O118" s="26" t="s">
        <v>46</v>
      </c>
      <c r="P118" s="26" t="s">
        <v>47</v>
      </c>
      <c r="Q118" s="26" t="s">
        <v>48</v>
      </c>
      <c r="R118" s="63" t="s">
        <v>49</v>
      </c>
      <c r="S118" s="63" t="s">
        <v>50</v>
      </c>
      <c r="T118" s="64" t="s">
        <v>51</v>
      </c>
    </row>
    <row r="119" spans="2:20" s="8" customFormat="1" x14ac:dyDescent="0.25">
      <c r="B119" s="125"/>
      <c r="E119" s="133" t="s">
        <v>82</v>
      </c>
      <c r="F119" s="134" t="s">
        <v>72</v>
      </c>
      <c r="G119" s="50"/>
      <c r="H119" s="50"/>
      <c r="I119" s="127">
        <v>496.18258114171834</v>
      </c>
      <c r="J119" s="127">
        <v>462.76998560803577</v>
      </c>
      <c r="K119" s="127">
        <v>414.97949249999994</v>
      </c>
      <c r="L119" s="118">
        <f>J119-I119</f>
        <v>-33.412595533682577</v>
      </c>
      <c r="M119" s="69">
        <f>K119-I119</f>
        <v>-81.203088641718409</v>
      </c>
      <c r="N119" s="119">
        <f>IF(K119="",$C$117*L119,$C$117*M119)</f>
        <v>-64.96247091337473</v>
      </c>
      <c r="O119" s="127">
        <f>SUM(O120:O121)</f>
        <v>457.72010265666529</v>
      </c>
      <c r="P119" s="127">
        <f>SUM(P120:P121)</f>
        <v>383.29101429443926</v>
      </c>
      <c r="Q119" s="50"/>
      <c r="R119" s="118">
        <f>P119-O119</f>
        <v>-74.429088362226025</v>
      </c>
      <c r="S119" s="69">
        <f>Q119-O119</f>
        <v>-457.72010265666529</v>
      </c>
      <c r="T119" s="119">
        <f>IF(Q119="",$C$117*R119,$C$117*S119)</f>
        <v>-59.543270689780826</v>
      </c>
    </row>
    <row r="120" spans="2:20" x14ac:dyDescent="0.25">
      <c r="E120" s="20" t="s">
        <v>83</v>
      </c>
      <c r="F120" s="135" t="s">
        <v>72</v>
      </c>
      <c r="G120" s="19"/>
      <c r="H120" s="19"/>
      <c r="I120" s="18">
        <v>496.18258114171834</v>
      </c>
      <c r="J120" s="18">
        <v>462.76998560803577</v>
      </c>
      <c r="K120" s="18">
        <v>414.97949249999994</v>
      </c>
      <c r="L120" s="129">
        <f>J120-I120</f>
        <v>-33.412595533682577</v>
      </c>
      <c r="M120" s="70">
        <f>K120-I120</f>
        <v>-81.203088641718409</v>
      </c>
      <c r="N120" s="44">
        <f>IF(K120="",$C$117*L120,$C$117*M120)</f>
        <v>-64.96247091337473</v>
      </c>
      <c r="O120" s="18">
        <v>457.72010265666529</v>
      </c>
      <c r="P120" s="18">
        <v>383.29101429443926</v>
      </c>
      <c r="Q120" s="19"/>
      <c r="R120" s="129">
        <f>P120-O120</f>
        <v>-74.429088362226025</v>
      </c>
      <c r="S120" s="70">
        <f>Q120-O120</f>
        <v>-457.72010265666529</v>
      </c>
      <c r="T120" s="44">
        <f>IF(Q120="",$C$117*R120,$C$117*S120)</f>
        <v>-59.543270689780826</v>
      </c>
    </row>
    <row r="121" spans="2:20" x14ac:dyDescent="0.25">
      <c r="E121" s="20" t="s">
        <v>84</v>
      </c>
      <c r="F121" s="135" t="s">
        <v>72</v>
      </c>
      <c r="G121" s="19"/>
      <c r="H121" s="19"/>
      <c r="I121" s="18"/>
      <c r="J121" s="18"/>
      <c r="K121" s="18"/>
      <c r="L121" s="129">
        <f>J121-I121</f>
        <v>0</v>
      </c>
      <c r="M121" s="70">
        <f>K121-I121</f>
        <v>0</v>
      </c>
      <c r="N121" s="44">
        <f>IF(K121="",$C$117*L121,$C$117*M121)</f>
        <v>0</v>
      </c>
      <c r="O121" s="18"/>
      <c r="P121" s="18"/>
      <c r="Q121" s="19"/>
      <c r="R121" s="129">
        <f>P121-O121</f>
        <v>0</v>
      </c>
      <c r="S121" s="70">
        <f>Q121-O121</f>
        <v>0</v>
      </c>
      <c r="T121" s="44">
        <f>IF(Q121="",$C$117*R121,$C$117*S121)</f>
        <v>0</v>
      </c>
    </row>
    <row r="122" spans="2:20" s="8" customFormat="1" x14ac:dyDescent="0.25">
      <c r="E122" s="21" t="s">
        <v>85</v>
      </c>
      <c r="F122" s="136" t="s">
        <v>78</v>
      </c>
      <c r="G122" s="79"/>
      <c r="H122" s="79"/>
      <c r="I122" s="51">
        <v>77.069999999999993</v>
      </c>
      <c r="J122" s="51">
        <v>78</v>
      </c>
      <c r="K122" s="51">
        <v>76.95531681947557</v>
      </c>
      <c r="L122" s="115">
        <f>J122-I122</f>
        <v>0.93000000000000682</v>
      </c>
      <c r="M122" s="72">
        <f>K122-I122</f>
        <v>-0.11468318052442328</v>
      </c>
      <c r="N122" s="120">
        <f>IF(K122="",$C$117*L122,$C$117*M122)</f>
        <v>-9.1746544419538625E-2</v>
      </c>
      <c r="O122" s="51">
        <v>82.944015029351689</v>
      </c>
      <c r="P122" s="51">
        <v>79.237063506451832</v>
      </c>
      <c r="Q122" s="79"/>
      <c r="R122" s="115">
        <f>P122-O122</f>
        <v>-3.7069515228998569</v>
      </c>
      <c r="S122" s="72">
        <f>Q122-O122</f>
        <v>-82.944015029351689</v>
      </c>
      <c r="T122" s="120">
        <f>IF(Q122="",$C$117*R122,$C$117*S122)</f>
        <v>-2.9655612183198858</v>
      </c>
    </row>
    <row r="123" spans="2:20" x14ac:dyDescent="0.25">
      <c r="E123" s="3" t="s">
        <v>81</v>
      </c>
      <c r="F123" s="137" t="s">
        <v>10</v>
      </c>
      <c r="G123" s="27"/>
      <c r="H123" s="27"/>
      <c r="I123" s="43">
        <v>38.240791528592226</v>
      </c>
      <c r="J123" s="43">
        <v>36.096058877426792</v>
      </c>
      <c r="K123" s="43">
        <v>31.64432468</v>
      </c>
      <c r="L123" s="115">
        <f>J123-I123</f>
        <v>-2.1447326511654339</v>
      </c>
      <c r="M123" s="72">
        <f>K123-I123</f>
        <v>-6.5964668485922253</v>
      </c>
      <c r="N123" s="120">
        <f>IF(K123="",$C$117*L123,$C$117*M123)</f>
        <v>-5.277173478873781</v>
      </c>
      <c r="O123" s="43">
        <f>O119*O122/1000</f>
        <v>37.965143073990845</v>
      </c>
      <c r="P123" s="43">
        <f>P119*P122/1000-0.72099816</f>
        <v>29.649856281100821</v>
      </c>
      <c r="Q123" s="27"/>
      <c r="R123" s="115">
        <f>P123-O123</f>
        <v>-8.3152867928900243</v>
      </c>
      <c r="S123" s="72">
        <f>Q123-O123</f>
        <v>-37.965143073990845</v>
      </c>
      <c r="T123" s="120">
        <f>IF(Q123="",$C$117*R123,$C$117*S123)</f>
        <v>-6.6522294343120194</v>
      </c>
    </row>
    <row r="124" spans="2:20" collapsed="1" x14ac:dyDescent="0.25">
      <c r="E124" s="7"/>
    </row>
    <row r="125" spans="2:20" x14ac:dyDescent="0.25">
      <c r="E125" s="7"/>
    </row>
    <row r="126" spans="2:20" x14ac:dyDescent="0.25">
      <c r="B126" s="56" t="s">
        <v>86</v>
      </c>
      <c r="E126" s="58" t="s">
        <v>87</v>
      </c>
      <c r="F126" s="59"/>
      <c r="G126" s="59"/>
      <c r="H126" s="59"/>
      <c r="I126" s="59"/>
      <c r="J126" s="59"/>
      <c r="K126" s="59"/>
      <c r="L126" s="59"/>
      <c r="M126" s="59"/>
      <c r="N126" s="59"/>
      <c r="O126" s="59"/>
      <c r="P126" s="59"/>
      <c r="Q126" s="59"/>
      <c r="R126" s="59"/>
      <c r="S126" s="59"/>
      <c r="T126" s="59"/>
    </row>
    <row r="128" spans="2:20" x14ac:dyDescent="0.25">
      <c r="B128" s="61" t="s">
        <v>45</v>
      </c>
      <c r="C128" s="62">
        <v>0.8</v>
      </c>
      <c r="F128" s="33"/>
      <c r="G128" s="235"/>
      <c r="H128" s="236"/>
      <c r="I128" s="234">
        <v>2019</v>
      </c>
      <c r="J128" s="234"/>
      <c r="K128" s="234"/>
      <c r="L128" s="234"/>
      <c r="M128" s="234"/>
      <c r="N128" s="234"/>
      <c r="O128" s="234">
        <v>2020</v>
      </c>
      <c r="P128" s="234"/>
      <c r="Q128" s="234"/>
      <c r="R128" s="234"/>
      <c r="S128" s="234"/>
      <c r="T128" s="234"/>
    </row>
    <row r="129" spans="1:20" ht="30.6" customHeight="1" x14ac:dyDescent="0.25">
      <c r="G129" s="78"/>
      <c r="H129" s="26"/>
      <c r="I129" s="26" t="s">
        <v>46</v>
      </c>
      <c r="J129" s="26" t="s">
        <v>47</v>
      </c>
      <c r="K129" s="26" t="s">
        <v>48</v>
      </c>
      <c r="L129" s="63" t="s">
        <v>49</v>
      </c>
      <c r="M129" s="63" t="s">
        <v>50</v>
      </c>
      <c r="N129" s="64" t="s">
        <v>51</v>
      </c>
      <c r="O129" s="89" t="s">
        <v>46</v>
      </c>
      <c r="P129" s="26" t="s">
        <v>47</v>
      </c>
      <c r="Q129" s="26" t="s">
        <v>48</v>
      </c>
      <c r="R129" s="63" t="s">
        <v>49</v>
      </c>
      <c r="S129" s="63" t="s">
        <v>50</v>
      </c>
      <c r="T129" s="64" t="s">
        <v>51</v>
      </c>
    </row>
    <row r="130" spans="1:20" s="8" customFormat="1" x14ac:dyDescent="0.25">
      <c r="A130"/>
      <c r="B130" s="125"/>
      <c r="E130" s="133" t="s">
        <v>88</v>
      </c>
      <c r="F130" s="126" t="s">
        <v>89</v>
      </c>
      <c r="G130" s="50"/>
      <c r="H130" s="50"/>
      <c r="I130" s="219"/>
      <c r="J130" s="219"/>
      <c r="K130" s="219"/>
      <c r="L130" s="219"/>
      <c r="M130" s="219"/>
      <c r="N130" s="219"/>
      <c r="O130" s="127">
        <v>48.92664544038719</v>
      </c>
      <c r="P130" s="127">
        <v>45.53751748251748</v>
      </c>
      <c r="Q130" s="50"/>
      <c r="R130" s="69">
        <f>P130-O130</f>
        <v>-3.3891279578697109</v>
      </c>
      <c r="S130" s="69">
        <f>Q130-O130</f>
        <v>-48.92664544038719</v>
      </c>
      <c r="T130" s="50">
        <f>IF(Q130="",$C$128*R130,$C$128*S130)</f>
        <v>-2.7113023662957687</v>
      </c>
    </row>
    <row r="131" spans="1:20" s="8" customFormat="1" x14ac:dyDescent="0.25">
      <c r="A131"/>
      <c r="E131" s="21" t="s">
        <v>90</v>
      </c>
      <c r="F131" s="130" t="s">
        <v>91</v>
      </c>
      <c r="G131" s="47"/>
      <c r="H131" s="47"/>
      <c r="I131" s="219"/>
      <c r="J131" s="219"/>
      <c r="K131" s="219"/>
      <c r="L131" s="71"/>
      <c r="M131" s="71"/>
      <c r="N131" s="71"/>
      <c r="O131" s="41">
        <v>25.892222222222223</v>
      </c>
      <c r="P131" s="41">
        <v>28.6</v>
      </c>
      <c r="Q131" s="47"/>
      <c r="R131" s="72">
        <f>P131-O131</f>
        <v>2.7077777777777783</v>
      </c>
      <c r="S131" s="72">
        <f>Q131-O131</f>
        <v>-25.892222222222223</v>
      </c>
      <c r="T131" s="79">
        <f>IF(Q131="",$C$128*R131,$C$128*S131)</f>
        <v>2.1662222222222227</v>
      </c>
    </row>
    <row r="132" spans="1:20" x14ac:dyDescent="0.25">
      <c r="E132" s="131" t="s">
        <v>92</v>
      </c>
      <c r="F132" s="114" t="s">
        <v>10</v>
      </c>
      <c r="G132" s="27"/>
      <c r="H132" s="27"/>
      <c r="I132" s="220"/>
      <c r="J132" s="220"/>
      <c r="K132" s="220"/>
      <c r="L132" s="71"/>
      <c r="M132" s="71"/>
      <c r="N132" s="220"/>
      <c r="O132" s="43">
        <f>O130*O131/1000</f>
        <v>1.2668195763303809</v>
      </c>
      <c r="P132" s="43">
        <f>P130*P131/1000+0.023</f>
        <v>1.3253729999999999</v>
      </c>
      <c r="Q132" s="27"/>
      <c r="R132" s="72">
        <f>P132-O132</f>
        <v>5.855342366961902E-2</v>
      </c>
      <c r="S132" s="72">
        <f>Q132-O132</f>
        <v>-1.2668195763303809</v>
      </c>
      <c r="T132" s="27">
        <f>IF(Q132="",$C$128*R132,$C$128*S132)</f>
        <v>4.6842738935695218E-2</v>
      </c>
    </row>
    <row r="135" spans="1:20" x14ac:dyDescent="0.25">
      <c r="B135" s="56" t="s">
        <v>93</v>
      </c>
      <c r="E135" s="58" t="s">
        <v>94</v>
      </c>
      <c r="F135" s="59"/>
      <c r="G135" s="59"/>
      <c r="H135" s="59"/>
      <c r="I135" s="59"/>
      <c r="J135" s="59"/>
      <c r="K135" s="59"/>
      <c r="L135" s="59"/>
      <c r="M135" s="59"/>
      <c r="N135" s="59"/>
      <c r="O135" s="59"/>
      <c r="P135" s="59"/>
      <c r="Q135" s="59"/>
      <c r="R135" s="59"/>
      <c r="S135" s="59"/>
      <c r="T135" s="59"/>
    </row>
    <row r="137" spans="1:20" x14ac:dyDescent="0.25">
      <c r="B137" s="61" t="s">
        <v>45</v>
      </c>
      <c r="C137" s="62">
        <v>0.8</v>
      </c>
      <c r="F137" s="33"/>
      <c r="G137" s="235"/>
      <c r="H137" s="236"/>
      <c r="I137" s="234">
        <v>2019</v>
      </c>
      <c r="J137" s="234"/>
      <c r="K137" s="234"/>
      <c r="L137" s="234"/>
      <c r="M137" s="234"/>
      <c r="N137" s="234"/>
      <c r="O137" s="234">
        <v>2020</v>
      </c>
      <c r="P137" s="234"/>
      <c r="Q137" s="234"/>
      <c r="R137" s="234"/>
      <c r="S137" s="234"/>
      <c r="T137" s="234"/>
    </row>
    <row r="138" spans="1:20" ht="31.5" customHeight="1" x14ac:dyDescent="0.25">
      <c r="G138" s="78"/>
      <c r="H138" s="26"/>
      <c r="I138" s="26" t="s">
        <v>46</v>
      </c>
      <c r="J138" s="26" t="s">
        <v>47</v>
      </c>
      <c r="K138" s="26" t="s">
        <v>48</v>
      </c>
      <c r="L138" s="63" t="s">
        <v>49</v>
      </c>
      <c r="M138" s="63" t="s">
        <v>50</v>
      </c>
      <c r="N138" s="64" t="s">
        <v>51</v>
      </c>
      <c r="O138" s="26" t="s">
        <v>46</v>
      </c>
      <c r="P138" s="26" t="s">
        <v>47</v>
      </c>
      <c r="Q138" s="26" t="s">
        <v>48</v>
      </c>
      <c r="R138" s="63" t="s">
        <v>49</v>
      </c>
      <c r="S138" s="63" t="s">
        <v>50</v>
      </c>
      <c r="T138" s="64" t="s">
        <v>51</v>
      </c>
    </row>
    <row r="139" spans="1:20" x14ac:dyDescent="0.25">
      <c r="B139" s="67"/>
      <c r="E139" s="36" t="s">
        <v>95</v>
      </c>
      <c r="F139" s="138" t="s">
        <v>10</v>
      </c>
      <c r="G139" s="15"/>
      <c r="H139" s="12"/>
      <c r="I139" s="13"/>
      <c r="J139" s="13"/>
      <c r="K139" s="13"/>
      <c r="L139" s="139">
        <f>J139-I139</f>
        <v>0</v>
      </c>
      <c r="M139" s="140">
        <f>K139-I139</f>
        <v>0</v>
      </c>
      <c r="N139" s="15">
        <f>IF(K139="",$C$137*L139,$C$137*M139)</f>
        <v>0</v>
      </c>
      <c r="O139" s="13"/>
      <c r="P139" s="13">
        <v>5.4826860000000002</v>
      </c>
      <c r="Q139" s="15"/>
      <c r="R139" s="139">
        <f>P139-O139</f>
        <v>5.4826860000000002</v>
      </c>
      <c r="S139" s="140">
        <f>Q139-O139</f>
        <v>0</v>
      </c>
      <c r="T139" s="15">
        <f>IF(Q139="",$C$137*R139,$C$137*S139)</f>
        <v>4.3861488</v>
      </c>
    </row>
    <row r="140" spans="1:20" x14ac:dyDescent="0.25">
      <c r="E140" s="20" t="s">
        <v>96</v>
      </c>
      <c r="F140" s="128" t="s">
        <v>10</v>
      </c>
      <c r="G140" s="19"/>
      <c r="H140" s="19"/>
      <c r="I140" s="18">
        <v>8.7584125952948746</v>
      </c>
      <c r="J140" s="18">
        <v>8.3727597024884002</v>
      </c>
      <c r="K140" s="18">
        <v>8.6814471468384724</v>
      </c>
      <c r="L140" s="70">
        <f>J140-I140</f>
        <v>-0.38565289280647441</v>
      </c>
      <c r="M140" s="129">
        <f>K140-I140</f>
        <v>-7.6965448456402186E-2</v>
      </c>
      <c r="N140" s="19">
        <f>IF(K140="",$C$137*L140,$C$137*M140)</f>
        <v>-6.1572358765121751E-2</v>
      </c>
      <c r="O140" s="18">
        <v>7.4256976046445855</v>
      </c>
      <c r="P140" s="18">
        <v>7.2219741356327702</v>
      </c>
      <c r="Q140" s="19"/>
      <c r="R140" s="70">
        <f>P140-O140</f>
        <v>-0.20372346901181526</v>
      </c>
      <c r="S140" s="129">
        <f>Q140-O140</f>
        <v>-7.4256976046445855</v>
      </c>
      <c r="T140" s="19">
        <f>IF(Q140="",$C$137*R140,$C$137*S140)</f>
        <v>-0.16297877520945223</v>
      </c>
    </row>
    <row r="141" spans="1:20" x14ac:dyDescent="0.25">
      <c r="E141" s="141" t="s">
        <v>97</v>
      </c>
      <c r="F141" s="142" t="s">
        <v>10</v>
      </c>
      <c r="G141" s="143"/>
      <c r="H141" s="143"/>
      <c r="I141" s="146"/>
      <c r="J141" s="146"/>
      <c r="K141" s="146"/>
      <c r="L141" s="144">
        <f>J141-I141</f>
        <v>0</v>
      </c>
      <c r="M141" s="145">
        <f>K141-I141</f>
        <v>0</v>
      </c>
      <c r="N141" s="143">
        <f>IF(K141="",$C$137*L141,$C$137*M141)</f>
        <v>0</v>
      </c>
      <c r="O141" s="146"/>
      <c r="P141" s="146"/>
      <c r="Q141" s="143"/>
      <c r="R141" s="144">
        <f>P141-O141</f>
        <v>0</v>
      </c>
      <c r="S141" s="145">
        <f>Q141-O141</f>
        <v>0</v>
      </c>
      <c r="T141" s="143">
        <f>IF(Q141="",$C$137*R141,$C$137*S141)</f>
        <v>0</v>
      </c>
    </row>
    <row r="142" spans="1:20" x14ac:dyDescent="0.25">
      <c r="E142" s="3" t="s">
        <v>98</v>
      </c>
      <c r="F142" s="114" t="s">
        <v>10</v>
      </c>
      <c r="G142" s="27"/>
      <c r="H142" s="35"/>
      <c r="I142" s="43">
        <v>8.7584125952948746</v>
      </c>
      <c r="J142" s="43">
        <v>8.3727597024884002</v>
      </c>
      <c r="K142" s="43">
        <v>8.6814471468384724</v>
      </c>
      <c r="L142" s="72">
        <f>J142-I142</f>
        <v>-0.38565289280647441</v>
      </c>
      <c r="M142" s="115">
        <f>K142-I142</f>
        <v>-7.6965448456402186E-2</v>
      </c>
      <c r="N142" s="27">
        <f>IF(K142="",$C$137*L142,$C$137*M142)</f>
        <v>-6.1572358765121751E-2</v>
      </c>
      <c r="O142" s="43">
        <f>SUM(O139:O141)</f>
        <v>7.4256976046445855</v>
      </c>
      <c r="P142" s="43">
        <f>SUM(P139:P141)</f>
        <v>12.704660135632771</v>
      </c>
      <c r="Q142" s="27"/>
      <c r="R142" s="72">
        <f>P142-O142</f>
        <v>5.2789625309881858</v>
      </c>
      <c r="S142" s="115">
        <f>Q142-O142</f>
        <v>-7.4256976046445855</v>
      </c>
      <c r="T142" s="27">
        <f>IF(Q142="",$C$137*R142,$C$137*S142)</f>
        <v>4.2231700247905488</v>
      </c>
    </row>
    <row r="145" spans="2:20" x14ac:dyDescent="0.25">
      <c r="B145" s="82" t="s">
        <v>99</v>
      </c>
      <c r="E145" s="83" t="s">
        <v>100</v>
      </c>
      <c r="F145" s="84"/>
      <c r="G145" s="84"/>
      <c r="H145" s="84"/>
      <c r="I145" s="84"/>
      <c r="J145" s="84"/>
      <c r="K145" s="84"/>
      <c r="L145" s="84"/>
      <c r="M145" s="84"/>
      <c r="N145" s="84"/>
      <c r="O145" s="84"/>
      <c r="P145" s="84"/>
      <c r="Q145" s="84"/>
      <c r="R145" s="84"/>
      <c r="S145" s="84"/>
      <c r="T145" s="84"/>
    </row>
    <row r="147" spans="2:20" ht="21.75" customHeight="1" x14ac:dyDescent="0.25">
      <c r="B147" s="61" t="s">
        <v>45</v>
      </c>
      <c r="C147" s="62">
        <v>0.8</v>
      </c>
      <c r="D147" s="2"/>
      <c r="E147" s="2"/>
      <c r="F147" s="33"/>
      <c r="G147" s="235"/>
      <c r="H147" s="236"/>
      <c r="I147" s="234">
        <v>2019</v>
      </c>
      <c r="J147" s="234"/>
      <c r="K147" s="234"/>
      <c r="L147" s="234"/>
      <c r="M147" s="234"/>
      <c r="N147" s="234"/>
      <c r="O147" s="234">
        <v>2020</v>
      </c>
      <c r="P147" s="234"/>
      <c r="Q147" s="234"/>
      <c r="R147" s="234"/>
      <c r="S147" s="234"/>
      <c r="T147" s="234"/>
    </row>
    <row r="148" spans="2:20" ht="58.5" customHeight="1" x14ac:dyDescent="0.25">
      <c r="G148" s="78"/>
      <c r="H148" s="26"/>
      <c r="I148" s="26" t="s">
        <v>46</v>
      </c>
      <c r="J148" s="26" t="s">
        <v>47</v>
      </c>
      <c r="K148" s="26" t="s">
        <v>48</v>
      </c>
      <c r="L148" s="63" t="s">
        <v>49</v>
      </c>
      <c r="M148" s="63" t="s">
        <v>50</v>
      </c>
      <c r="N148" s="64" t="s">
        <v>51</v>
      </c>
      <c r="O148" s="26" t="s">
        <v>46</v>
      </c>
      <c r="P148" s="26" t="s">
        <v>47</v>
      </c>
      <c r="Q148" s="26" t="s">
        <v>48</v>
      </c>
      <c r="R148" s="63" t="s">
        <v>49</v>
      </c>
      <c r="S148" s="63" t="s">
        <v>50</v>
      </c>
      <c r="T148" s="64" t="s">
        <v>51</v>
      </c>
    </row>
    <row r="149" spans="2:20" x14ac:dyDescent="0.25">
      <c r="B149" s="67"/>
      <c r="E149" s="112" t="s">
        <v>101</v>
      </c>
      <c r="F149" s="114" t="s">
        <v>10</v>
      </c>
      <c r="G149" s="27"/>
      <c r="H149" s="27"/>
      <c r="I149" s="52">
        <f>I112+I123+I132+I142</f>
        <v>101.58681161267164</v>
      </c>
      <c r="J149" s="43">
        <f>J112+J123+J132+J142</f>
        <v>97.069943454786042</v>
      </c>
      <c r="K149" s="43">
        <f>K112+K123+K132+K142</f>
        <v>94.463455012745356</v>
      </c>
      <c r="L149" s="74">
        <f>(J149+J150)-I149</f>
        <v>-4.5168681578855967</v>
      </c>
      <c r="M149" s="74">
        <f>K149-I149</f>
        <v>-7.1233565999262822</v>
      </c>
      <c r="N149" s="27">
        <f>IF(K149="",$C$147*L149,$C$147*M149)</f>
        <v>-5.6986852799410261</v>
      </c>
      <c r="O149" s="43">
        <f>O112+O123+O132+O142</f>
        <v>95.745483841292781</v>
      </c>
      <c r="P149" s="43">
        <f>P112+P123+P132+P142</f>
        <v>91.513066660486857</v>
      </c>
      <c r="Q149" s="27"/>
      <c r="R149" s="74">
        <f>P149-O149</f>
        <v>-4.2324171808059248</v>
      </c>
      <c r="S149" s="74">
        <f>Q149-O149</f>
        <v>-95.745483841292781</v>
      </c>
      <c r="T149" s="27">
        <f>IF(Q149="",$C$147*R149,$C$147*S149)</f>
        <v>-3.3859337446447402</v>
      </c>
    </row>
    <row r="150" spans="2:20" x14ac:dyDescent="0.25">
      <c r="O150" s="38"/>
    </row>
    <row r="152" spans="2:20" x14ac:dyDescent="0.25">
      <c r="B152" s="53">
        <v>7</v>
      </c>
      <c r="D152" s="60"/>
      <c r="E152" s="54" t="s">
        <v>102</v>
      </c>
      <c r="F152" s="55"/>
      <c r="G152" s="55"/>
      <c r="H152" s="55"/>
      <c r="I152" s="55"/>
      <c r="J152" s="55"/>
      <c r="K152" s="55"/>
      <c r="L152" s="55"/>
      <c r="M152" s="55"/>
      <c r="N152" s="55"/>
      <c r="O152" s="55"/>
      <c r="P152" s="55"/>
      <c r="Q152" s="55"/>
      <c r="R152" s="55"/>
      <c r="S152" s="55"/>
      <c r="T152" s="55"/>
    </row>
    <row r="153" spans="2:20" s="2" customFormat="1" x14ac:dyDescent="0.25"/>
    <row r="154" spans="2:20" x14ac:dyDescent="0.25">
      <c r="B154" s="61" t="s">
        <v>45</v>
      </c>
      <c r="C154" s="62">
        <v>1</v>
      </c>
      <c r="F154" s="33"/>
      <c r="G154" s="235"/>
      <c r="H154" s="236"/>
      <c r="I154" s="234">
        <v>2019</v>
      </c>
      <c r="J154" s="234"/>
      <c r="K154" s="234"/>
      <c r="L154" s="234"/>
      <c r="M154" s="234"/>
      <c r="N154" s="234"/>
      <c r="O154" s="234">
        <v>2020</v>
      </c>
      <c r="P154" s="234"/>
      <c r="Q154" s="234"/>
      <c r="R154" s="234"/>
      <c r="S154" s="234"/>
      <c r="T154" s="234"/>
    </row>
    <row r="155" spans="2:20" ht="63.75" customHeight="1" x14ac:dyDescent="0.25">
      <c r="G155" s="78"/>
      <c r="H155" s="78"/>
      <c r="I155" s="26" t="s">
        <v>46</v>
      </c>
      <c r="J155" s="26" t="s">
        <v>47</v>
      </c>
      <c r="K155" s="26" t="s">
        <v>48</v>
      </c>
      <c r="L155" s="63" t="s">
        <v>49</v>
      </c>
      <c r="M155" s="63" t="s">
        <v>50</v>
      </c>
      <c r="N155" s="64" t="s">
        <v>51</v>
      </c>
      <c r="O155" s="147" t="s">
        <v>46</v>
      </c>
      <c r="P155" s="26" t="s">
        <v>47</v>
      </c>
      <c r="Q155" s="26" t="s">
        <v>48</v>
      </c>
      <c r="R155" s="63" t="s">
        <v>49</v>
      </c>
      <c r="S155" s="63" t="s">
        <v>50</v>
      </c>
      <c r="T155" s="64" t="s">
        <v>51</v>
      </c>
    </row>
    <row r="156" spans="2:20" x14ac:dyDescent="0.25">
      <c r="B156" s="67"/>
      <c r="E156" s="112" t="s">
        <v>103</v>
      </c>
      <c r="F156" s="114" t="s">
        <v>10</v>
      </c>
      <c r="G156" s="148"/>
      <c r="H156" s="27"/>
      <c r="I156" s="43">
        <v>34.360538349999999</v>
      </c>
      <c r="J156" s="43">
        <v>34.299999999999997</v>
      </c>
      <c r="K156" s="43">
        <v>34.291049930000007</v>
      </c>
      <c r="L156" s="72">
        <f>J156-I156</f>
        <v>-6.0538350000001628E-2</v>
      </c>
      <c r="M156" s="115">
        <f>K156-I156</f>
        <v>-6.9488419999991891E-2</v>
      </c>
      <c r="N156" s="27">
        <f>IF(K156="",$C$154*L156,$C$154*M156)</f>
        <v>-6.9488419999991891E-2</v>
      </c>
      <c r="O156" s="221">
        <v>34.867901456282993</v>
      </c>
      <c r="P156" s="43">
        <v>34.670999999999999</v>
      </c>
      <c r="Q156" s="27"/>
      <c r="R156" s="72">
        <f>P156-O156</f>
        <v>-0.19690145628299405</v>
      </c>
      <c r="S156" s="115">
        <f>Q156-O156</f>
        <v>-34.867901456282993</v>
      </c>
      <c r="T156" s="27">
        <f>IF(Q156="",$C$154*R156,$C$154*S156)</f>
        <v>-0.19690145628299405</v>
      </c>
    </row>
    <row r="157" spans="2:20" x14ac:dyDescent="0.25">
      <c r="E157" s="8"/>
      <c r="F157" s="132"/>
    </row>
    <row r="158" spans="2:20" x14ac:dyDescent="0.25">
      <c r="E158" s="8"/>
      <c r="F158" s="132"/>
    </row>
    <row r="159" spans="2:20" x14ac:dyDescent="0.25">
      <c r="B159" s="53">
        <v>8</v>
      </c>
      <c r="E159" s="54" t="s">
        <v>104</v>
      </c>
      <c r="F159" s="55"/>
      <c r="G159" s="55"/>
      <c r="H159" s="55"/>
      <c r="I159" s="55"/>
      <c r="J159" s="55"/>
      <c r="K159" s="55"/>
      <c r="L159" s="55"/>
      <c r="M159" s="55"/>
      <c r="N159" s="55"/>
      <c r="O159" s="55"/>
      <c r="P159" s="55"/>
      <c r="Q159" s="55"/>
      <c r="R159" s="55"/>
      <c r="S159" s="55"/>
      <c r="T159" s="55"/>
    </row>
    <row r="161" spans="2:20" x14ac:dyDescent="0.25">
      <c r="B161" s="61" t="s">
        <v>45</v>
      </c>
      <c r="C161" s="62">
        <v>1</v>
      </c>
      <c r="F161" s="33"/>
      <c r="G161" s="235"/>
      <c r="H161" s="236"/>
      <c r="I161" s="234">
        <v>2019</v>
      </c>
      <c r="J161" s="234"/>
      <c r="K161" s="234"/>
      <c r="L161" s="234"/>
      <c r="M161" s="234"/>
      <c r="N161" s="234"/>
      <c r="O161" s="234">
        <v>2020</v>
      </c>
      <c r="P161" s="234"/>
      <c r="Q161" s="234"/>
      <c r="R161" s="234"/>
      <c r="S161" s="234"/>
      <c r="T161" s="234"/>
    </row>
    <row r="162" spans="2:20" ht="68.25" customHeight="1" x14ac:dyDescent="0.25">
      <c r="G162" s="78"/>
      <c r="H162" s="78"/>
      <c r="I162" s="26" t="s">
        <v>46</v>
      </c>
      <c r="J162" s="26" t="s">
        <v>47</v>
      </c>
      <c r="K162" s="26" t="s">
        <v>48</v>
      </c>
      <c r="L162" s="63" t="s">
        <v>49</v>
      </c>
      <c r="M162" s="63" t="s">
        <v>50</v>
      </c>
      <c r="N162" s="64" t="s">
        <v>51</v>
      </c>
      <c r="O162" s="89" t="s">
        <v>46</v>
      </c>
      <c r="P162" s="26" t="s">
        <v>47</v>
      </c>
      <c r="Q162" s="26" t="s">
        <v>48</v>
      </c>
      <c r="R162" s="63" t="s">
        <v>49</v>
      </c>
      <c r="S162" s="63" t="s">
        <v>50</v>
      </c>
      <c r="T162" s="64" t="s">
        <v>51</v>
      </c>
    </row>
    <row r="163" spans="2:20" x14ac:dyDescent="0.25">
      <c r="B163" s="67"/>
      <c r="E163" s="112" t="s">
        <v>105</v>
      </c>
      <c r="F163" s="114" t="s">
        <v>10</v>
      </c>
      <c r="G163" s="27"/>
      <c r="H163" s="27"/>
      <c r="I163" s="43">
        <v>795.28345273485741</v>
      </c>
      <c r="J163" s="43">
        <v>795.42794499817228</v>
      </c>
      <c r="K163" s="43">
        <v>795.42794499817228</v>
      </c>
      <c r="L163" s="72">
        <f>J163-I163</f>
        <v>0.14449226331487353</v>
      </c>
      <c r="M163" s="115">
        <f>K163-I163</f>
        <v>0.14449226331487353</v>
      </c>
      <c r="N163" s="27">
        <f>IF(K163="",$C$161*L163,$C$161*M163)</f>
        <v>0.14449226331487353</v>
      </c>
      <c r="O163" s="43">
        <v>794.44928709114959</v>
      </c>
      <c r="P163" s="43">
        <v>784.22465687713805</v>
      </c>
      <c r="Q163" s="27"/>
      <c r="R163" s="72">
        <f>P163-O163</f>
        <v>-10.22463021401154</v>
      </c>
      <c r="S163" s="115">
        <f>Q163-O163</f>
        <v>-794.44928709114959</v>
      </c>
      <c r="T163" s="27">
        <f>IF(Q163="",$C$161*R163,$C$161*S163)</f>
        <v>-10.22463021401154</v>
      </c>
    </row>
    <row r="166" spans="2:20" x14ac:dyDescent="0.25">
      <c r="B166" s="53">
        <v>9</v>
      </c>
      <c r="E166" s="54" t="s">
        <v>106</v>
      </c>
      <c r="F166" s="55"/>
      <c r="G166" s="55"/>
      <c r="H166" s="55"/>
      <c r="I166" s="55"/>
      <c r="J166" s="55"/>
      <c r="K166" s="55"/>
      <c r="L166" s="55"/>
      <c r="M166" s="55"/>
      <c r="N166" s="55"/>
      <c r="O166" s="55"/>
      <c r="P166" s="55"/>
      <c r="Q166" s="55"/>
      <c r="R166" s="55"/>
      <c r="S166" s="55"/>
      <c r="T166" s="55"/>
    </row>
    <row r="168" spans="2:20" x14ac:dyDescent="0.25">
      <c r="B168" s="61" t="s">
        <v>45</v>
      </c>
      <c r="C168" s="62">
        <v>1</v>
      </c>
      <c r="F168" s="33"/>
      <c r="G168" s="235"/>
      <c r="H168" s="236"/>
      <c r="I168" s="234">
        <v>2019</v>
      </c>
      <c r="J168" s="234"/>
      <c r="K168" s="234"/>
      <c r="L168" s="234"/>
      <c r="M168" s="234"/>
      <c r="N168" s="234"/>
      <c r="O168" s="234">
        <v>2020</v>
      </c>
      <c r="P168" s="234"/>
      <c r="Q168" s="234"/>
      <c r="R168" s="234"/>
      <c r="S168" s="234"/>
      <c r="T168" s="234"/>
    </row>
    <row r="169" spans="2:20" ht="36" customHeight="1" x14ac:dyDescent="0.25">
      <c r="G169" s="78"/>
      <c r="H169" s="26"/>
      <c r="I169" s="26" t="s">
        <v>46</v>
      </c>
      <c r="J169" s="26" t="s">
        <v>47</v>
      </c>
      <c r="K169" s="26" t="s">
        <v>48</v>
      </c>
      <c r="L169" s="63" t="s">
        <v>49</v>
      </c>
      <c r="M169" s="63" t="s">
        <v>50</v>
      </c>
      <c r="N169" s="64" t="s">
        <v>51</v>
      </c>
      <c r="O169" s="26" t="s">
        <v>46</v>
      </c>
      <c r="P169" s="26" t="s">
        <v>47</v>
      </c>
      <c r="Q169" s="26" t="s">
        <v>48</v>
      </c>
      <c r="R169" s="63" t="s">
        <v>49</v>
      </c>
      <c r="S169" s="63" t="s">
        <v>50</v>
      </c>
      <c r="T169" s="64" t="s">
        <v>51</v>
      </c>
    </row>
    <row r="170" spans="2:20" x14ac:dyDescent="0.25">
      <c r="B170" s="67"/>
      <c r="E170" s="3" t="s">
        <v>107</v>
      </c>
      <c r="F170" s="114" t="s">
        <v>10</v>
      </c>
      <c r="G170" s="27"/>
      <c r="H170" s="27"/>
      <c r="I170" s="43">
        <v>0</v>
      </c>
      <c r="J170" s="43">
        <v>0</v>
      </c>
      <c r="K170" s="43">
        <v>1.7310000000000001</v>
      </c>
      <c r="L170" s="72">
        <f>J170-I170</f>
        <v>0</v>
      </c>
      <c r="M170" s="115">
        <f>K170-I170</f>
        <v>1.7310000000000001</v>
      </c>
      <c r="N170" s="27">
        <f>IF(K170="",$C$168*L170,$C$168*M170)</f>
        <v>1.7310000000000001</v>
      </c>
      <c r="O170" s="43">
        <v>0</v>
      </c>
      <c r="P170" s="43">
        <v>1.45</v>
      </c>
      <c r="Q170" s="27"/>
      <c r="R170" s="72">
        <f>P170-O170</f>
        <v>1.45</v>
      </c>
      <c r="S170" s="115">
        <f>Q170-O170</f>
        <v>0</v>
      </c>
      <c r="T170" s="27">
        <f>IF(Q170="",$C$168*R170,$C$168*S170)</f>
        <v>1.45</v>
      </c>
    </row>
    <row r="173" spans="2:20" x14ac:dyDescent="0.25">
      <c r="B173" s="53">
        <v>10</v>
      </c>
      <c r="E173" s="54" t="s">
        <v>108</v>
      </c>
      <c r="F173" s="55"/>
      <c r="G173" s="55"/>
      <c r="H173" s="55"/>
      <c r="I173" s="55"/>
      <c r="J173" s="55"/>
      <c r="K173" s="55"/>
      <c r="L173" s="55"/>
      <c r="M173" s="55"/>
      <c r="N173" s="55"/>
      <c r="O173" s="55"/>
      <c r="P173" s="55"/>
      <c r="Q173" s="55"/>
      <c r="R173" s="55"/>
      <c r="S173" s="55"/>
      <c r="T173" s="55"/>
    </row>
    <row r="175" spans="2:20" x14ac:dyDescent="0.25">
      <c r="B175" s="61" t="s">
        <v>45</v>
      </c>
      <c r="C175" s="62">
        <v>1</v>
      </c>
      <c r="F175" s="33"/>
      <c r="G175" s="235"/>
      <c r="H175" s="236"/>
      <c r="I175" s="234">
        <v>2019</v>
      </c>
      <c r="J175" s="234"/>
      <c r="K175" s="234"/>
      <c r="L175" s="234"/>
      <c r="M175" s="234"/>
      <c r="N175" s="234"/>
      <c r="O175" s="234">
        <v>2020</v>
      </c>
      <c r="P175" s="234"/>
      <c r="Q175" s="234"/>
      <c r="R175" s="234"/>
      <c r="S175" s="234"/>
      <c r="T175" s="234"/>
    </row>
    <row r="176" spans="2:20" ht="29.45" customHeight="1" x14ac:dyDescent="0.25">
      <c r="G176" s="78"/>
      <c r="H176" s="26"/>
      <c r="I176" s="26" t="s">
        <v>46</v>
      </c>
      <c r="J176" s="26" t="s">
        <v>47</v>
      </c>
      <c r="K176" s="26" t="s">
        <v>48</v>
      </c>
      <c r="L176" s="63" t="s">
        <v>49</v>
      </c>
      <c r="M176" s="63" t="s">
        <v>50</v>
      </c>
      <c r="N176" s="64" t="s">
        <v>51</v>
      </c>
      <c r="O176" s="26" t="s">
        <v>46</v>
      </c>
      <c r="P176" s="26" t="s">
        <v>47</v>
      </c>
      <c r="Q176" s="26" t="s">
        <v>48</v>
      </c>
      <c r="R176" s="63" t="s">
        <v>49</v>
      </c>
      <c r="S176" s="63" t="s">
        <v>50</v>
      </c>
      <c r="T176" s="64" t="s">
        <v>51</v>
      </c>
    </row>
    <row r="177" spans="2:20" x14ac:dyDescent="0.25">
      <c r="B177" s="67"/>
      <c r="E177" s="3" t="s">
        <v>109</v>
      </c>
      <c r="F177" s="114" t="s">
        <v>10</v>
      </c>
      <c r="G177" s="27"/>
      <c r="H177" s="27"/>
      <c r="I177" s="43">
        <v>0</v>
      </c>
      <c r="J177" s="48"/>
      <c r="K177" s="222">
        <v>0</v>
      </c>
      <c r="L177" s="72">
        <f>J177-I177</f>
        <v>0</v>
      </c>
      <c r="M177" s="115">
        <f>K177-I177</f>
        <v>0</v>
      </c>
      <c r="N177" s="27">
        <f>IF(K177="",$C$175*L177,$C$175*M177)</f>
        <v>0</v>
      </c>
      <c r="O177" s="43">
        <v>0</v>
      </c>
      <c r="P177" s="43">
        <v>0</v>
      </c>
      <c r="Q177" s="149"/>
      <c r="R177" s="72">
        <f>P177-O177</f>
        <v>0</v>
      </c>
      <c r="S177" s="115">
        <f>Q177-O177</f>
        <v>0</v>
      </c>
      <c r="T177" s="27">
        <f>IF(Q177="",$C$175*R177,$C$175*S177)</f>
        <v>0</v>
      </c>
    </row>
    <row r="180" spans="2:20" x14ac:dyDescent="0.25">
      <c r="B180" s="53">
        <v>11</v>
      </c>
      <c r="E180" s="54" t="s">
        <v>110</v>
      </c>
      <c r="F180" s="55"/>
      <c r="G180" s="55"/>
      <c r="H180" s="55"/>
      <c r="I180" s="55"/>
      <c r="J180" s="55"/>
      <c r="K180" s="55"/>
      <c r="L180" s="55"/>
      <c r="M180" s="55"/>
      <c r="N180" s="55"/>
      <c r="O180" s="55"/>
      <c r="P180" s="55"/>
      <c r="Q180" s="55"/>
      <c r="R180" s="55"/>
      <c r="S180" s="55"/>
      <c r="T180" s="55"/>
    </row>
    <row r="182" spans="2:20" x14ac:dyDescent="0.25">
      <c r="B182" s="61" t="s">
        <v>45</v>
      </c>
      <c r="C182" s="62">
        <v>1</v>
      </c>
      <c r="F182" s="33"/>
      <c r="G182" s="235"/>
      <c r="H182" s="236"/>
      <c r="I182" s="234">
        <v>2019</v>
      </c>
      <c r="J182" s="234"/>
      <c r="K182" s="234"/>
      <c r="L182" s="234"/>
      <c r="M182" s="234"/>
      <c r="N182" s="234"/>
      <c r="O182" s="234">
        <v>2020</v>
      </c>
      <c r="P182" s="234"/>
      <c r="Q182" s="234"/>
      <c r="R182" s="234"/>
      <c r="S182" s="234"/>
      <c r="T182" s="234"/>
    </row>
    <row r="183" spans="2:20" ht="43.5" customHeight="1" x14ac:dyDescent="0.25">
      <c r="G183" s="78"/>
      <c r="H183" s="26"/>
      <c r="I183" s="26" t="s">
        <v>46</v>
      </c>
      <c r="J183" s="26" t="s">
        <v>47</v>
      </c>
      <c r="K183" s="26" t="s">
        <v>48</v>
      </c>
      <c r="L183" s="63" t="s">
        <v>49</v>
      </c>
      <c r="M183" s="63" t="s">
        <v>50</v>
      </c>
      <c r="N183" s="64" t="s">
        <v>51</v>
      </c>
      <c r="O183" s="26" t="s">
        <v>46</v>
      </c>
      <c r="P183" s="26" t="s">
        <v>47</v>
      </c>
      <c r="Q183" s="26" t="s">
        <v>48</v>
      </c>
      <c r="R183" s="63" t="s">
        <v>49</v>
      </c>
      <c r="S183" s="63" t="s">
        <v>50</v>
      </c>
      <c r="T183" s="64" t="s">
        <v>51</v>
      </c>
    </row>
    <row r="184" spans="2:20" x14ac:dyDescent="0.25">
      <c r="B184" s="67"/>
      <c r="E184" s="150" t="s">
        <v>111</v>
      </c>
      <c r="F184" s="151" t="s">
        <v>10</v>
      </c>
      <c r="G184" s="75"/>
      <c r="H184" s="75"/>
      <c r="I184" s="48">
        <v>55.696859349999997</v>
      </c>
      <c r="J184" s="48">
        <v>66.5</v>
      </c>
      <c r="K184" s="48">
        <v>66.533180329999993</v>
      </c>
      <c r="L184" s="80">
        <f>J184-I184</f>
        <v>10.803140650000003</v>
      </c>
      <c r="M184" s="152">
        <f>K184-I184</f>
        <v>10.836320979999996</v>
      </c>
      <c r="N184" s="75">
        <f>IF(K184="",$C$182*L184,$C$182*M184)</f>
        <v>10.836320979999996</v>
      </c>
      <c r="O184" s="48">
        <v>66.213952978346441</v>
      </c>
      <c r="P184" s="43">
        <v>65.784999999999997</v>
      </c>
      <c r="Q184" s="27"/>
      <c r="R184" s="72">
        <f>P184-O184</f>
        <v>-0.42895297834644452</v>
      </c>
      <c r="S184" s="115">
        <f>Q184-O184</f>
        <v>-66.213952978346441</v>
      </c>
      <c r="T184" s="27">
        <f>IF(Q184="",$C$182*R184,$C$182*S184)</f>
        <v>-0.42895297834644452</v>
      </c>
    </row>
    <row r="186" spans="2:20" x14ac:dyDescent="0.25">
      <c r="B186" s="53">
        <v>12</v>
      </c>
      <c r="E186" s="54" t="s">
        <v>22</v>
      </c>
      <c r="F186" s="55"/>
      <c r="G186" s="55"/>
      <c r="H186" s="55"/>
      <c r="I186" s="55"/>
      <c r="J186" s="55"/>
      <c r="K186" s="55"/>
      <c r="L186" s="55"/>
      <c r="M186" s="55"/>
      <c r="N186" s="55"/>
      <c r="O186" s="55"/>
      <c r="P186" s="55"/>
      <c r="Q186" s="55"/>
      <c r="R186" s="55"/>
      <c r="S186" s="55"/>
      <c r="T186" s="55"/>
    </row>
    <row r="188" spans="2:20" x14ac:dyDescent="0.25">
      <c r="B188" s="61" t="s">
        <v>45</v>
      </c>
      <c r="C188" s="62">
        <v>1</v>
      </c>
      <c r="F188" s="33"/>
      <c r="G188" s="235"/>
      <c r="H188" s="236"/>
      <c r="I188" s="234">
        <v>2019</v>
      </c>
      <c r="J188" s="234"/>
      <c r="K188" s="234"/>
      <c r="L188" s="234"/>
      <c r="M188" s="234"/>
      <c r="N188" s="234"/>
      <c r="O188" s="234">
        <v>2020</v>
      </c>
      <c r="P188" s="234"/>
      <c r="Q188" s="234"/>
      <c r="R188" s="234"/>
      <c r="S188" s="234"/>
      <c r="T188" s="234"/>
    </row>
    <row r="189" spans="2:20" ht="35.1" customHeight="1" x14ac:dyDescent="0.25">
      <c r="G189" s="78"/>
      <c r="H189" s="26"/>
      <c r="I189" s="26" t="s">
        <v>46</v>
      </c>
      <c r="J189" s="26" t="s">
        <v>47</v>
      </c>
      <c r="K189" s="26" t="s">
        <v>48</v>
      </c>
      <c r="L189" s="63" t="s">
        <v>49</v>
      </c>
      <c r="M189" s="63" t="s">
        <v>50</v>
      </c>
      <c r="N189" s="64" t="s">
        <v>51</v>
      </c>
      <c r="O189" s="65" t="s">
        <v>46</v>
      </c>
      <c r="P189" s="65" t="s">
        <v>47</v>
      </c>
      <c r="Q189" s="65" t="s">
        <v>48</v>
      </c>
      <c r="R189" s="153" t="s">
        <v>49</v>
      </c>
      <c r="S189" s="153" t="s">
        <v>50</v>
      </c>
      <c r="T189" s="66" t="s">
        <v>51</v>
      </c>
    </row>
    <row r="190" spans="2:20" x14ac:dyDescent="0.25">
      <c r="B190" s="67"/>
      <c r="E190" s="154" t="s">
        <v>112</v>
      </c>
      <c r="F190" s="114" t="s">
        <v>10</v>
      </c>
      <c r="G190" s="27"/>
      <c r="H190" s="27"/>
      <c r="I190" s="48">
        <v>0.3</v>
      </c>
      <c r="J190" s="48">
        <v>0</v>
      </c>
      <c r="K190" s="48">
        <v>0</v>
      </c>
      <c r="L190" s="80">
        <f>J190-I190</f>
        <v>-0.3</v>
      </c>
      <c r="M190" s="152">
        <f>K190-I190</f>
        <v>-0.3</v>
      </c>
      <c r="N190" s="75">
        <f>IF(K190="",$C$188*L190,$C$188*M190)</f>
        <v>-0.3</v>
      </c>
      <c r="O190" s="92"/>
      <c r="P190" s="77"/>
      <c r="Q190" s="77"/>
      <c r="R190" s="81"/>
      <c r="S190" s="155"/>
      <c r="T190" s="77"/>
    </row>
    <row r="191" spans="2:20" s="2" customFormat="1" x14ac:dyDescent="0.25"/>
    <row r="192" spans="2:20" x14ac:dyDescent="0.25">
      <c r="B192" s="53">
        <v>13</v>
      </c>
      <c r="E192" s="54" t="s">
        <v>23</v>
      </c>
      <c r="F192" s="55"/>
      <c r="G192" s="55"/>
      <c r="H192" s="55"/>
      <c r="I192" s="55"/>
      <c r="J192" s="55"/>
      <c r="K192" s="55"/>
      <c r="L192" s="55"/>
      <c r="M192" s="55"/>
      <c r="N192" s="55"/>
      <c r="O192" s="55"/>
      <c r="P192" s="55"/>
      <c r="Q192" s="55"/>
      <c r="R192" s="55"/>
      <c r="S192" s="55"/>
      <c r="T192" s="55"/>
    </row>
    <row r="194" spans="2:20" x14ac:dyDescent="0.25">
      <c r="B194" s="61" t="s">
        <v>45</v>
      </c>
      <c r="C194" s="62">
        <v>1</v>
      </c>
      <c r="F194" s="33"/>
      <c r="G194" s="235"/>
      <c r="H194" s="236"/>
      <c r="I194" s="231">
        <v>2019</v>
      </c>
      <c r="J194" s="232"/>
      <c r="K194" s="232"/>
      <c r="L194" s="232"/>
      <c r="M194" s="232"/>
      <c r="N194" s="233"/>
      <c r="O194" s="231">
        <v>2020</v>
      </c>
      <c r="P194" s="232"/>
      <c r="Q194" s="232"/>
      <c r="R194" s="232"/>
      <c r="S194" s="232"/>
      <c r="T194" s="233"/>
    </row>
    <row r="195" spans="2:20" ht="35.450000000000003" customHeight="1" x14ac:dyDescent="0.25">
      <c r="G195" s="78"/>
      <c r="H195" s="26"/>
      <c r="I195" s="26" t="s">
        <v>46</v>
      </c>
      <c r="J195" s="26" t="s">
        <v>47</v>
      </c>
      <c r="K195" s="26" t="s">
        <v>48</v>
      </c>
      <c r="L195" s="63" t="s">
        <v>49</v>
      </c>
      <c r="M195" s="63" t="s">
        <v>50</v>
      </c>
      <c r="N195" s="64" t="s">
        <v>51</v>
      </c>
      <c r="O195" s="65" t="s">
        <v>46</v>
      </c>
      <c r="P195" s="65" t="s">
        <v>47</v>
      </c>
      <c r="Q195" s="65" t="s">
        <v>48</v>
      </c>
      <c r="R195" s="153" t="s">
        <v>49</v>
      </c>
      <c r="S195" s="153" t="s">
        <v>50</v>
      </c>
      <c r="T195" s="66" t="s">
        <v>51</v>
      </c>
    </row>
    <row r="196" spans="2:20" x14ac:dyDescent="0.25">
      <c r="B196" s="67"/>
      <c r="E196" s="154" t="s">
        <v>113</v>
      </c>
      <c r="F196" s="114" t="s">
        <v>10</v>
      </c>
      <c r="G196" s="27"/>
      <c r="H196" s="27"/>
      <c r="I196" s="48">
        <v>1.0303010000000006</v>
      </c>
      <c r="J196" s="48">
        <v>0.88700000000000001</v>
      </c>
      <c r="K196" s="48">
        <v>0.80165399999999998</v>
      </c>
      <c r="L196" s="80">
        <f>J196-I196</f>
        <v>-0.14330100000000057</v>
      </c>
      <c r="M196" s="152">
        <f>K196-I196</f>
        <v>-0.2286470000000006</v>
      </c>
      <c r="N196" s="75">
        <f>IF(K196="",$C$194*L196,$C$194*M196)</f>
        <v>-0.2286470000000006</v>
      </c>
      <c r="O196" s="92">
        <v>0</v>
      </c>
      <c r="P196" s="77"/>
      <c r="Q196" s="77"/>
      <c r="R196" s="81">
        <f>P196-O196</f>
        <v>0</v>
      </c>
      <c r="S196" s="155">
        <f>Q196-O196</f>
        <v>0</v>
      </c>
      <c r="T196" s="77">
        <f>IF(Q196="",$C$194*R196,$C$194*S196)</f>
        <v>0</v>
      </c>
    </row>
    <row r="197" spans="2:20" collapsed="1" x14ac:dyDescent="0.25"/>
    <row r="198" spans="2:20" x14ac:dyDescent="0.25">
      <c r="B198" s="53">
        <v>14</v>
      </c>
      <c r="E198" s="54" t="s">
        <v>24</v>
      </c>
      <c r="F198" s="55"/>
      <c r="G198" s="55"/>
      <c r="H198" s="55"/>
      <c r="I198" s="55"/>
      <c r="J198" s="55"/>
      <c r="K198" s="55"/>
      <c r="L198" s="55"/>
      <c r="M198" s="55"/>
      <c r="N198" s="55"/>
      <c r="O198" s="55"/>
      <c r="P198" s="55"/>
      <c r="Q198" s="55"/>
      <c r="R198" s="55"/>
      <c r="S198" s="55"/>
      <c r="T198" s="55"/>
    </row>
    <row r="200" spans="2:20" x14ac:dyDescent="0.25">
      <c r="B200" s="61" t="s">
        <v>45</v>
      </c>
      <c r="C200" s="62">
        <v>1</v>
      </c>
      <c r="F200" s="33"/>
      <c r="G200" s="235"/>
      <c r="H200" s="236"/>
      <c r="I200" s="234">
        <v>2019</v>
      </c>
      <c r="J200" s="234"/>
      <c r="K200" s="234"/>
      <c r="L200" s="234"/>
      <c r="M200" s="234"/>
      <c r="N200" s="234"/>
      <c r="O200" s="234">
        <v>2020</v>
      </c>
      <c r="P200" s="234"/>
      <c r="Q200" s="234"/>
      <c r="R200" s="234"/>
      <c r="S200" s="234"/>
      <c r="T200" s="234"/>
    </row>
    <row r="201" spans="2:20" ht="44.1" customHeight="1" x14ac:dyDescent="0.25">
      <c r="G201" s="78"/>
      <c r="H201" s="26"/>
      <c r="I201" s="26" t="s">
        <v>46</v>
      </c>
      <c r="J201" s="26" t="s">
        <v>47</v>
      </c>
      <c r="K201" s="26" t="s">
        <v>48</v>
      </c>
      <c r="L201" s="63" t="s">
        <v>49</v>
      </c>
      <c r="M201" s="63" t="s">
        <v>50</v>
      </c>
      <c r="N201" s="64" t="s">
        <v>51</v>
      </c>
      <c r="O201" s="26" t="s">
        <v>46</v>
      </c>
      <c r="P201" s="26" t="s">
        <v>47</v>
      </c>
      <c r="Q201" s="26" t="s">
        <v>48</v>
      </c>
      <c r="R201" s="63" t="s">
        <v>49</v>
      </c>
      <c r="S201" s="63" t="s">
        <v>50</v>
      </c>
      <c r="T201" s="64" t="s">
        <v>51</v>
      </c>
    </row>
    <row r="202" spans="2:20" x14ac:dyDescent="0.25">
      <c r="B202" s="67"/>
      <c r="E202" s="112" t="s">
        <v>114</v>
      </c>
      <c r="F202" s="114" t="s">
        <v>10</v>
      </c>
      <c r="G202" s="27"/>
      <c r="H202" s="27"/>
      <c r="I202" s="43">
        <v>32.4</v>
      </c>
      <c r="J202" s="43">
        <v>31.7</v>
      </c>
      <c r="K202" s="43">
        <v>34.087589909999998</v>
      </c>
      <c r="L202" s="72">
        <f>J202-I202</f>
        <v>-0.69999999999999929</v>
      </c>
      <c r="M202" s="115">
        <f>K202-I202</f>
        <v>1.6875899099999998</v>
      </c>
      <c r="N202" s="27">
        <f>IF(K202="",-$C$200*L202,-$C$200*M202)</f>
        <v>-1.6875899099999998</v>
      </c>
      <c r="O202" s="43">
        <v>22.589646486220474</v>
      </c>
      <c r="P202" s="43">
        <v>15.8592</v>
      </c>
      <c r="Q202" s="27"/>
      <c r="R202" s="72">
        <f>P202-O202</f>
        <v>-6.7304464862204743</v>
      </c>
      <c r="S202" s="115">
        <f>Q202-O202</f>
        <v>-22.589646486220474</v>
      </c>
      <c r="T202" s="27">
        <f>IF(Q202="",-$C$200*R202,-$C$200*S202)</f>
        <v>6.7304464862204743</v>
      </c>
    </row>
    <row r="204" spans="2:20" x14ac:dyDescent="0.25">
      <c r="B204" s="53">
        <v>15</v>
      </c>
      <c r="E204" s="54" t="s">
        <v>115</v>
      </c>
      <c r="F204" s="55"/>
      <c r="G204" s="55"/>
      <c r="H204" s="55"/>
      <c r="I204" s="55"/>
      <c r="J204" s="55"/>
      <c r="K204" s="55"/>
      <c r="L204" s="55"/>
      <c r="M204" s="55"/>
      <c r="N204" s="55"/>
      <c r="O204" s="55"/>
      <c r="P204" s="55"/>
      <c r="Q204" s="55"/>
      <c r="R204" s="55"/>
      <c r="S204" s="55"/>
      <c r="T204" s="55"/>
    </row>
    <row r="206" spans="2:20" x14ac:dyDescent="0.25">
      <c r="B206" s="61" t="s">
        <v>45</v>
      </c>
      <c r="C206" s="62">
        <v>1</v>
      </c>
      <c r="F206" s="33"/>
      <c r="G206" s="235"/>
      <c r="H206" s="236"/>
      <c r="I206" s="234">
        <v>2019</v>
      </c>
      <c r="J206" s="234"/>
      <c r="K206" s="234"/>
      <c r="L206" s="234"/>
      <c r="M206" s="234"/>
      <c r="N206" s="234"/>
      <c r="O206" s="234">
        <v>2020</v>
      </c>
      <c r="P206" s="234"/>
      <c r="Q206" s="234"/>
      <c r="R206" s="234"/>
      <c r="S206" s="234"/>
      <c r="T206" s="234"/>
    </row>
    <row r="207" spans="2:20" ht="47.45" customHeight="1" x14ac:dyDescent="0.25">
      <c r="G207" s="78"/>
      <c r="H207" s="26"/>
      <c r="I207" s="26" t="s">
        <v>46</v>
      </c>
      <c r="J207" s="26" t="s">
        <v>47</v>
      </c>
      <c r="K207" s="26" t="s">
        <v>48</v>
      </c>
      <c r="L207" s="63" t="s">
        <v>49</v>
      </c>
      <c r="M207" s="63" t="s">
        <v>50</v>
      </c>
      <c r="N207" s="64" t="s">
        <v>51</v>
      </c>
      <c r="O207" s="89" t="s">
        <v>46</v>
      </c>
      <c r="P207" s="26" t="s">
        <v>47</v>
      </c>
      <c r="Q207" s="26" t="s">
        <v>48</v>
      </c>
      <c r="R207" s="63" t="s">
        <v>49</v>
      </c>
      <c r="S207" s="63" t="s">
        <v>50</v>
      </c>
      <c r="T207" s="64" t="s">
        <v>51</v>
      </c>
    </row>
    <row r="208" spans="2:20" x14ac:dyDescent="0.25">
      <c r="B208" s="67"/>
      <c r="E208" s="112" t="s">
        <v>116</v>
      </c>
      <c r="F208" s="114" t="s">
        <v>10</v>
      </c>
      <c r="G208" s="27"/>
      <c r="H208" s="27"/>
      <c r="I208" s="52">
        <v>1.76</v>
      </c>
      <c r="J208" s="76">
        <v>6.3624000000000001</v>
      </c>
      <c r="K208" s="76">
        <v>6.3476350000000004</v>
      </c>
      <c r="L208" s="74">
        <f>J208-I208</f>
        <v>4.6024000000000003</v>
      </c>
      <c r="M208" s="156">
        <f>K208-I208</f>
        <v>4.5876350000000006</v>
      </c>
      <c r="N208" s="27">
        <f>IF(K208="",$C$206*L208,$C$206*M208)</f>
        <v>4.5876350000000006</v>
      </c>
      <c r="O208" s="43">
        <v>4.4000000000000004</v>
      </c>
      <c r="P208" s="223">
        <v>0.75113300000000005</v>
      </c>
      <c r="Q208" s="27"/>
      <c r="R208" s="74">
        <f>P208-O208</f>
        <v>-3.6488670000000001</v>
      </c>
      <c r="S208" s="156">
        <f>Q208-O208</f>
        <v>-4.4000000000000004</v>
      </c>
      <c r="T208" s="27">
        <f>IF(Q208="",$C$206*R208,$C$206*S208)</f>
        <v>-3.6488670000000001</v>
      </c>
    </row>
    <row r="209" spans="2:20" x14ac:dyDescent="0.25">
      <c r="B209" s="67"/>
      <c r="E209" s="8"/>
      <c r="F209" s="132"/>
      <c r="G209" s="28"/>
      <c r="H209" s="28"/>
      <c r="I209" s="157"/>
      <c r="J209" s="158"/>
      <c r="K209" s="28"/>
      <c r="L209" s="99"/>
      <c r="M209" s="99"/>
      <c r="N209" s="28"/>
      <c r="O209" s="49"/>
      <c r="P209" s="28"/>
      <c r="Q209" s="28"/>
      <c r="R209" s="99"/>
      <c r="S209" s="99"/>
      <c r="T209" s="28"/>
    </row>
    <row r="210" spans="2:20" outlineLevel="1" x14ac:dyDescent="0.25">
      <c r="B210" s="159">
        <v>16</v>
      </c>
      <c r="E210" s="160" t="s">
        <v>117</v>
      </c>
      <c r="F210" s="55"/>
      <c r="G210" s="55"/>
      <c r="H210" s="55"/>
      <c r="I210" s="55"/>
      <c r="J210" s="55"/>
      <c r="K210" s="55"/>
      <c r="L210" s="55"/>
      <c r="M210" s="55"/>
      <c r="N210" s="55"/>
      <c r="O210" s="55"/>
      <c r="P210" s="55"/>
      <c r="Q210" s="55"/>
      <c r="R210" s="55"/>
      <c r="S210" s="55"/>
      <c r="T210" s="55"/>
    </row>
    <row r="211" spans="2:20" s="2" customFormat="1" outlineLevel="1" x14ac:dyDescent="0.25"/>
    <row r="212" spans="2:20" outlineLevel="1" x14ac:dyDescent="0.25">
      <c r="B212" s="161" t="s">
        <v>45</v>
      </c>
      <c r="C212" s="162">
        <v>1</v>
      </c>
      <c r="F212" s="163"/>
      <c r="I212" s="237">
        <v>2019</v>
      </c>
      <c r="J212" s="238"/>
      <c r="K212" s="238"/>
      <c r="L212" s="238"/>
      <c r="M212" s="238"/>
      <c r="N212" s="239"/>
      <c r="O212" s="240">
        <v>2020</v>
      </c>
      <c r="P212" s="238"/>
      <c r="Q212" s="238"/>
      <c r="R212" s="238"/>
      <c r="S212" s="238"/>
      <c r="T212" s="239"/>
    </row>
    <row r="213" spans="2:20" ht="40.5" customHeight="1" outlineLevel="1" x14ac:dyDescent="0.25">
      <c r="E213" s="164" t="s">
        <v>118</v>
      </c>
      <c r="I213" s="165" t="s">
        <v>46</v>
      </c>
      <c r="J213" s="165" t="s">
        <v>47</v>
      </c>
      <c r="K213" s="165" t="s">
        <v>48</v>
      </c>
      <c r="L213" s="166" t="s">
        <v>49</v>
      </c>
      <c r="M213" s="166" t="s">
        <v>50</v>
      </c>
      <c r="N213" s="167" t="s">
        <v>51</v>
      </c>
      <c r="O213" s="165" t="s">
        <v>46</v>
      </c>
      <c r="P213" s="165" t="s">
        <v>47</v>
      </c>
      <c r="Q213" s="165" t="s">
        <v>48</v>
      </c>
      <c r="R213" s="166" t="s">
        <v>49</v>
      </c>
      <c r="S213" s="166" t="s">
        <v>50</v>
      </c>
      <c r="T213" s="167" t="s">
        <v>51</v>
      </c>
    </row>
    <row r="214" spans="2:20" outlineLevel="1" x14ac:dyDescent="0.25">
      <c r="E214" s="169" t="s">
        <v>119</v>
      </c>
      <c r="F214" s="170" t="s">
        <v>10</v>
      </c>
      <c r="I214" s="224"/>
      <c r="J214" s="225"/>
      <c r="K214" s="226"/>
      <c r="L214" s="171">
        <f>J214-I214</f>
        <v>0</v>
      </c>
      <c r="M214" s="171">
        <f>K214-I214</f>
        <v>0</v>
      </c>
      <c r="N214" s="224">
        <f>-IF(K214="",$C$212*L214,$C$212*M214)</f>
        <v>0</v>
      </c>
      <c r="O214" s="224">
        <v>26.021178713719834</v>
      </c>
      <c r="P214" s="168"/>
      <c r="Q214" s="168"/>
      <c r="R214" s="168"/>
      <c r="S214" s="168"/>
      <c r="T214" s="168"/>
    </row>
    <row r="215" spans="2:20" s="2" customFormat="1" outlineLevel="1" x14ac:dyDescent="0.25">
      <c r="E215" s="172"/>
      <c r="F215" s="173"/>
      <c r="I215" s="174"/>
      <c r="J215" s="175"/>
      <c r="K215" s="173"/>
      <c r="L215" s="174"/>
      <c r="M215" s="174"/>
      <c r="N215" s="174"/>
      <c r="O215" s="174"/>
      <c r="P215" s="173"/>
      <c r="Q215" s="173"/>
      <c r="R215" s="174"/>
      <c r="S215" s="174"/>
      <c r="T215" s="174"/>
    </row>
    <row r="216" spans="2:20" outlineLevel="1" x14ac:dyDescent="0.25">
      <c r="B216" s="159">
        <v>17</v>
      </c>
      <c r="E216" s="160" t="s">
        <v>120</v>
      </c>
      <c r="F216" s="55"/>
      <c r="G216" s="55"/>
      <c r="H216" s="55"/>
      <c r="I216" s="55"/>
      <c r="J216" s="55"/>
      <c r="K216" s="55"/>
      <c r="L216" s="55"/>
      <c r="M216" s="55"/>
      <c r="N216" s="55"/>
      <c r="O216" s="55"/>
      <c r="P216" s="55"/>
      <c r="Q216" s="55"/>
      <c r="R216" s="55"/>
      <c r="S216" s="55"/>
      <c r="T216" s="55"/>
    </row>
    <row r="217" spans="2:20" outlineLevel="1" x14ac:dyDescent="0.25"/>
    <row r="218" spans="2:20" outlineLevel="1" x14ac:dyDescent="0.25">
      <c r="B218" s="161" t="s">
        <v>45</v>
      </c>
      <c r="C218" s="162">
        <v>1</v>
      </c>
      <c r="F218" s="163"/>
      <c r="I218" s="237">
        <v>2019</v>
      </c>
      <c r="J218" s="238"/>
      <c r="K218" s="238"/>
      <c r="L218" s="238"/>
      <c r="M218" s="238"/>
      <c r="N218" s="239"/>
      <c r="O218" s="240">
        <v>2020</v>
      </c>
      <c r="P218" s="238"/>
      <c r="Q218" s="238"/>
      <c r="R218" s="238"/>
      <c r="S218" s="238"/>
      <c r="T218" s="239"/>
    </row>
    <row r="219" spans="2:20" ht="50.45" customHeight="1" outlineLevel="1" x14ac:dyDescent="0.25">
      <c r="I219" s="165" t="s">
        <v>46</v>
      </c>
      <c r="J219" s="165" t="s">
        <v>47</v>
      </c>
      <c r="K219" s="165" t="s">
        <v>48</v>
      </c>
      <c r="L219" s="166" t="s">
        <v>49</v>
      </c>
      <c r="M219" s="166" t="s">
        <v>50</v>
      </c>
      <c r="N219" s="167" t="s">
        <v>51</v>
      </c>
      <c r="O219" s="165" t="s">
        <v>46</v>
      </c>
      <c r="P219" s="165" t="s">
        <v>47</v>
      </c>
      <c r="Q219" s="165" t="s">
        <v>48</v>
      </c>
      <c r="R219" s="166" t="s">
        <v>49</v>
      </c>
      <c r="S219" s="166" t="s">
        <v>50</v>
      </c>
      <c r="T219" s="167" t="s">
        <v>51</v>
      </c>
    </row>
    <row r="220" spans="2:20" outlineLevel="1" x14ac:dyDescent="0.25">
      <c r="E220" s="176" t="s">
        <v>26</v>
      </c>
      <c r="F220" s="170" t="s">
        <v>10</v>
      </c>
      <c r="I220" s="177"/>
      <c r="J220" s="179"/>
      <c r="K220" s="178"/>
      <c r="L220" s="177"/>
      <c r="M220" s="177"/>
      <c r="N220" s="177"/>
      <c r="O220" s="224">
        <v>2.8422419305645161</v>
      </c>
      <c r="P220" s="226">
        <v>11.572750000000001</v>
      </c>
      <c r="Q220" s="170"/>
      <c r="R220" s="171">
        <f>P220-O220</f>
        <v>8.7305080694354853</v>
      </c>
      <c r="S220" s="171">
        <f>Q220-O220</f>
        <v>-2.8422419305645161</v>
      </c>
      <c r="T220" s="180">
        <f>-IF(Q220="",$C$218*R220,$C$218*S220)</f>
        <v>-8.7305080694354853</v>
      </c>
    </row>
    <row r="222" spans="2:20" outlineLevel="1" x14ac:dyDescent="0.25">
      <c r="B222" s="159">
        <v>18</v>
      </c>
      <c r="E222" s="160" t="s">
        <v>27</v>
      </c>
      <c r="F222" s="55"/>
      <c r="G222" s="55"/>
      <c r="H222" s="55"/>
      <c r="I222" s="55"/>
      <c r="J222" s="55"/>
      <c r="K222" s="55"/>
      <c r="L222" s="55"/>
      <c r="M222" s="55"/>
      <c r="N222" s="55"/>
      <c r="O222" s="55"/>
      <c r="P222" s="55"/>
      <c r="Q222" s="55"/>
      <c r="R222" s="55"/>
      <c r="S222" s="55"/>
      <c r="T222" s="55"/>
    </row>
    <row r="223" spans="2:20" outlineLevel="1" x14ac:dyDescent="0.25"/>
    <row r="224" spans="2:20" outlineLevel="1" x14ac:dyDescent="0.25">
      <c r="B224" s="161" t="s">
        <v>45</v>
      </c>
      <c r="C224" s="162">
        <v>1</v>
      </c>
      <c r="F224" s="163"/>
      <c r="I224" s="237">
        <v>2019</v>
      </c>
      <c r="J224" s="238"/>
      <c r="K224" s="238"/>
      <c r="L224" s="238"/>
      <c r="M224" s="238"/>
      <c r="N224" s="239"/>
      <c r="O224" s="240">
        <v>2020</v>
      </c>
      <c r="P224" s="238"/>
      <c r="Q224" s="238"/>
      <c r="R224" s="238"/>
      <c r="S224" s="238"/>
      <c r="T224" s="239"/>
    </row>
    <row r="225" spans="2:20" ht="73.5" customHeight="1" outlineLevel="1" x14ac:dyDescent="0.25">
      <c r="I225" s="165" t="s">
        <v>46</v>
      </c>
      <c r="J225" s="165" t="s">
        <v>47</v>
      </c>
      <c r="K225" s="165" t="s">
        <v>48</v>
      </c>
      <c r="L225" s="166" t="s">
        <v>49</v>
      </c>
      <c r="M225" s="166" t="s">
        <v>50</v>
      </c>
      <c r="N225" s="167" t="s">
        <v>51</v>
      </c>
      <c r="O225" s="165" t="s">
        <v>46</v>
      </c>
      <c r="P225" s="165" t="s">
        <v>47</v>
      </c>
      <c r="Q225" s="165" t="s">
        <v>48</v>
      </c>
      <c r="R225" s="166" t="s">
        <v>49</v>
      </c>
      <c r="S225" s="166" t="s">
        <v>50</v>
      </c>
      <c r="T225" s="167" t="s">
        <v>51</v>
      </c>
    </row>
    <row r="226" spans="2:20" outlineLevel="1" x14ac:dyDescent="0.25">
      <c r="E226" s="176" t="s">
        <v>27</v>
      </c>
      <c r="F226" s="170" t="s">
        <v>10</v>
      </c>
      <c r="I226" s="177"/>
      <c r="J226" s="179"/>
      <c r="K226" s="178"/>
      <c r="L226" s="177"/>
      <c r="M226" s="177"/>
      <c r="N226" s="177"/>
      <c r="O226" s="224">
        <v>0</v>
      </c>
      <c r="P226" s="43">
        <v>0</v>
      </c>
      <c r="Q226" s="170"/>
      <c r="R226" s="171">
        <f>P226-O226</f>
        <v>0</v>
      </c>
      <c r="S226" s="171">
        <f>Q226-O226</f>
        <v>0</v>
      </c>
      <c r="T226" s="171">
        <f>-IF(Q226="",$C$224*R226,$C$224*S226)</f>
        <v>0</v>
      </c>
    </row>
    <row r="228" spans="2:20" outlineLevel="1" x14ac:dyDescent="0.25">
      <c r="B228" s="159">
        <v>19</v>
      </c>
      <c r="E228" s="160" t="s">
        <v>28</v>
      </c>
      <c r="F228" s="55"/>
      <c r="G228" s="55"/>
      <c r="H228" s="55"/>
      <c r="I228" s="55"/>
      <c r="J228" s="55"/>
      <c r="K228" s="55"/>
      <c r="L228" s="55"/>
      <c r="M228" s="55"/>
      <c r="N228" s="55"/>
      <c r="O228" s="55"/>
      <c r="P228" s="55"/>
      <c r="Q228" s="55"/>
      <c r="R228" s="55"/>
      <c r="S228" s="55"/>
      <c r="T228" s="55"/>
    </row>
    <row r="229" spans="2:20" outlineLevel="1" x14ac:dyDescent="0.25"/>
    <row r="230" spans="2:20" outlineLevel="1" x14ac:dyDescent="0.25">
      <c r="B230" s="161" t="s">
        <v>45</v>
      </c>
      <c r="C230" s="162">
        <v>0.8</v>
      </c>
      <c r="F230" s="163"/>
      <c r="I230" s="237">
        <v>2019</v>
      </c>
      <c r="J230" s="238"/>
      <c r="K230" s="238"/>
      <c r="L230" s="238"/>
      <c r="M230" s="238"/>
      <c r="N230" s="239"/>
      <c r="O230" s="240">
        <v>2020</v>
      </c>
      <c r="P230" s="238"/>
      <c r="Q230" s="238"/>
      <c r="R230" s="238"/>
      <c r="S230" s="238"/>
      <c r="T230" s="239"/>
    </row>
    <row r="231" spans="2:20" ht="62.1" customHeight="1" outlineLevel="1" x14ac:dyDescent="0.25">
      <c r="I231" s="165" t="s">
        <v>46</v>
      </c>
      <c r="J231" s="165" t="s">
        <v>47</v>
      </c>
      <c r="K231" s="165" t="s">
        <v>48</v>
      </c>
      <c r="L231" s="166" t="s">
        <v>49</v>
      </c>
      <c r="M231" s="166" t="s">
        <v>50</v>
      </c>
      <c r="N231" s="167" t="s">
        <v>51</v>
      </c>
      <c r="O231" s="165" t="s">
        <v>46</v>
      </c>
      <c r="P231" s="165" t="s">
        <v>47</v>
      </c>
      <c r="Q231" s="165" t="s">
        <v>48</v>
      </c>
      <c r="R231" s="166" t="s">
        <v>49</v>
      </c>
      <c r="S231" s="166" t="s">
        <v>50</v>
      </c>
      <c r="T231" s="167" t="s">
        <v>51</v>
      </c>
    </row>
    <row r="232" spans="2:20" outlineLevel="1" x14ac:dyDescent="0.25">
      <c r="E232" s="169" t="s">
        <v>28</v>
      </c>
      <c r="F232" s="170" t="s">
        <v>10</v>
      </c>
      <c r="I232" s="177"/>
      <c r="J232" s="179"/>
      <c r="K232" s="178"/>
      <c r="L232" s="177"/>
      <c r="M232" s="177"/>
      <c r="N232" s="177"/>
      <c r="O232" s="224">
        <v>0</v>
      </c>
      <c r="P232" s="43">
        <v>0</v>
      </c>
      <c r="Q232" s="170"/>
      <c r="R232" s="171">
        <f>P232-O232</f>
        <v>0</v>
      </c>
      <c r="S232" s="171">
        <f>Q232-O232</f>
        <v>0</v>
      </c>
      <c r="T232" s="171">
        <f>-IF(Q232="",$C$230*R232,$C$230*S232)</f>
        <v>0</v>
      </c>
    </row>
    <row r="234" spans="2:20" outlineLevel="1" x14ac:dyDescent="0.25">
      <c r="B234" s="159">
        <v>20</v>
      </c>
      <c r="E234" s="160" t="s">
        <v>29</v>
      </c>
      <c r="F234" s="55"/>
      <c r="G234" s="55"/>
      <c r="H234" s="55"/>
      <c r="I234" s="55"/>
      <c r="J234" s="55"/>
      <c r="K234" s="55"/>
      <c r="L234" s="55"/>
      <c r="M234" s="55"/>
      <c r="N234" s="55"/>
      <c r="O234" s="55"/>
      <c r="P234" s="55"/>
      <c r="Q234" s="55"/>
      <c r="R234" s="55"/>
      <c r="S234" s="55"/>
      <c r="T234" s="55"/>
    </row>
    <row r="235" spans="2:20" outlineLevel="1" x14ac:dyDescent="0.25"/>
    <row r="236" spans="2:20" outlineLevel="1" x14ac:dyDescent="0.25">
      <c r="B236" s="161" t="s">
        <v>45</v>
      </c>
      <c r="C236" s="162">
        <v>0.8</v>
      </c>
      <c r="F236" s="163"/>
      <c r="I236" s="237">
        <v>2019</v>
      </c>
      <c r="J236" s="238"/>
      <c r="K236" s="238"/>
      <c r="L236" s="238"/>
      <c r="M236" s="238"/>
      <c r="N236" s="239"/>
      <c r="O236" s="240">
        <v>2020</v>
      </c>
      <c r="P236" s="238"/>
      <c r="Q236" s="238"/>
      <c r="R236" s="238"/>
      <c r="S236" s="238"/>
      <c r="T236" s="239"/>
    </row>
    <row r="237" spans="2:20" ht="80.25" customHeight="1" outlineLevel="1" x14ac:dyDescent="0.25">
      <c r="I237" s="165" t="s">
        <v>46</v>
      </c>
      <c r="J237" s="165" t="s">
        <v>47</v>
      </c>
      <c r="K237" s="165" t="s">
        <v>48</v>
      </c>
      <c r="L237" s="166" t="s">
        <v>49</v>
      </c>
      <c r="M237" s="166" t="s">
        <v>50</v>
      </c>
      <c r="N237" s="167" t="s">
        <v>51</v>
      </c>
      <c r="O237" s="165" t="s">
        <v>46</v>
      </c>
      <c r="P237" s="165" t="s">
        <v>47</v>
      </c>
      <c r="Q237" s="165" t="s">
        <v>48</v>
      </c>
      <c r="R237" s="166" t="s">
        <v>49</v>
      </c>
      <c r="S237" s="166" t="s">
        <v>50</v>
      </c>
      <c r="T237" s="167" t="s">
        <v>51</v>
      </c>
    </row>
    <row r="238" spans="2:20" outlineLevel="1" x14ac:dyDescent="0.25">
      <c r="E238" s="176" t="s">
        <v>29</v>
      </c>
      <c r="F238" s="170" t="s">
        <v>10</v>
      </c>
      <c r="I238" s="177"/>
      <c r="J238" s="179"/>
      <c r="K238" s="178"/>
      <c r="L238" s="177"/>
      <c r="M238" s="177"/>
      <c r="N238" s="181"/>
      <c r="O238" s="106">
        <v>5.1276222428129978</v>
      </c>
      <c r="P238" s="226">
        <v>4.5</v>
      </c>
      <c r="Q238" s="170"/>
      <c r="R238" s="171">
        <f>P238-O238</f>
        <v>-0.62762224281299783</v>
      </c>
      <c r="S238" s="171">
        <f>Q238-O238</f>
        <v>-5.1276222428129978</v>
      </c>
      <c r="T238" s="180">
        <f>IF(Q238="",$C$236*R238,$C$236*S238)</f>
        <v>-0.50209779425039824</v>
      </c>
    </row>
    <row r="240" spans="2:20" outlineLevel="1" x14ac:dyDescent="0.25">
      <c r="B240" s="159">
        <v>21</v>
      </c>
      <c r="E240" s="160" t="s">
        <v>30</v>
      </c>
      <c r="F240" s="55"/>
      <c r="G240" s="55"/>
      <c r="H240" s="55"/>
      <c r="I240" s="55"/>
      <c r="J240" s="55"/>
      <c r="K240" s="55"/>
      <c r="L240" s="55"/>
      <c r="M240" s="55"/>
      <c r="N240" s="55"/>
      <c r="O240" s="55"/>
      <c r="P240" s="55"/>
      <c r="Q240" s="55"/>
      <c r="R240" s="55"/>
      <c r="S240" s="55"/>
      <c r="T240" s="55"/>
    </row>
    <row r="241" spans="2:20" outlineLevel="1" x14ac:dyDescent="0.25"/>
    <row r="242" spans="2:20" outlineLevel="1" x14ac:dyDescent="0.25">
      <c r="B242" s="161" t="s">
        <v>45</v>
      </c>
      <c r="C242" s="162">
        <v>1</v>
      </c>
      <c r="F242" s="163"/>
      <c r="I242" s="237">
        <v>2019</v>
      </c>
      <c r="J242" s="238"/>
      <c r="K242" s="238"/>
      <c r="L242" s="238"/>
      <c r="M242" s="238"/>
      <c r="N242" s="239"/>
      <c r="O242" s="240">
        <v>2020</v>
      </c>
      <c r="P242" s="238"/>
      <c r="Q242" s="238"/>
      <c r="R242" s="238"/>
      <c r="S242" s="238"/>
      <c r="T242" s="239"/>
    </row>
    <row r="243" spans="2:20" ht="44.45" customHeight="1" outlineLevel="1" x14ac:dyDescent="0.25">
      <c r="I243" s="165" t="s">
        <v>46</v>
      </c>
      <c r="J243" s="165" t="s">
        <v>47</v>
      </c>
      <c r="K243" s="165" t="s">
        <v>48</v>
      </c>
      <c r="L243" s="166" t="s">
        <v>49</v>
      </c>
      <c r="M243" s="166" t="s">
        <v>50</v>
      </c>
      <c r="N243" s="167" t="s">
        <v>51</v>
      </c>
      <c r="O243" s="165" t="s">
        <v>46</v>
      </c>
      <c r="P243" s="165" t="s">
        <v>47</v>
      </c>
      <c r="Q243" s="165" t="s">
        <v>48</v>
      </c>
      <c r="R243" s="166" t="s">
        <v>49</v>
      </c>
      <c r="S243" s="166" t="s">
        <v>50</v>
      </c>
      <c r="T243" s="167" t="s">
        <v>51</v>
      </c>
    </row>
    <row r="244" spans="2:20" outlineLevel="1" x14ac:dyDescent="0.25">
      <c r="E244" s="169" t="s">
        <v>30</v>
      </c>
      <c r="F244" s="170" t="s">
        <v>10</v>
      </c>
      <c r="I244" s="177"/>
      <c r="J244" s="179"/>
      <c r="K244" s="178"/>
      <c r="L244" s="177"/>
      <c r="M244" s="177"/>
      <c r="N244" s="181"/>
      <c r="O244" s="106">
        <v>0</v>
      </c>
      <c r="P244" s="226">
        <v>0</v>
      </c>
      <c r="Q244" s="170"/>
      <c r="R244" s="171">
        <f>P244-O244</f>
        <v>0</v>
      </c>
      <c r="S244" s="171">
        <f>Q244-O244</f>
        <v>0</v>
      </c>
      <c r="T244" s="180">
        <f>IF(Q244="",$C$242*R244,$C$242*S244)</f>
        <v>0</v>
      </c>
    </row>
    <row r="245" spans="2:20" x14ac:dyDescent="0.25">
      <c r="R245" s="101"/>
      <c r="S245" s="101"/>
      <c r="T245" s="101"/>
    </row>
    <row r="246" spans="2:20" outlineLevel="1" x14ac:dyDescent="0.25">
      <c r="B246" s="159">
        <v>22</v>
      </c>
      <c r="E246" s="160" t="s">
        <v>121</v>
      </c>
      <c r="F246" s="55"/>
      <c r="G246" s="55"/>
      <c r="H246" s="55"/>
      <c r="I246" s="55"/>
      <c r="J246" s="55"/>
      <c r="K246" s="55"/>
      <c r="L246" s="55"/>
      <c r="M246" s="55"/>
      <c r="N246" s="55"/>
      <c r="O246" s="55"/>
      <c r="P246" s="55"/>
      <c r="Q246" s="55"/>
      <c r="R246" s="55"/>
      <c r="S246" s="55"/>
      <c r="T246" s="55"/>
    </row>
    <row r="247" spans="2:20" outlineLevel="1" x14ac:dyDescent="0.25"/>
    <row r="248" spans="2:20" outlineLevel="1" x14ac:dyDescent="0.25">
      <c r="B248" s="161" t="s">
        <v>45</v>
      </c>
      <c r="C248" s="162">
        <v>1</v>
      </c>
      <c r="F248" s="163"/>
      <c r="I248" s="237">
        <v>2019</v>
      </c>
      <c r="J248" s="238"/>
      <c r="K248" s="238"/>
      <c r="L248" s="238"/>
      <c r="M248" s="238"/>
      <c r="N248" s="239"/>
      <c r="O248" s="240">
        <v>2020</v>
      </c>
      <c r="P248" s="238"/>
      <c r="Q248" s="238"/>
      <c r="R248" s="238"/>
      <c r="S248" s="238"/>
      <c r="T248" s="239"/>
    </row>
    <row r="249" spans="2:20" ht="37.5" customHeight="1" outlineLevel="1" x14ac:dyDescent="0.25">
      <c r="I249" s="165" t="s">
        <v>46</v>
      </c>
      <c r="J249" s="165" t="s">
        <v>47</v>
      </c>
      <c r="K249" s="165" t="s">
        <v>48</v>
      </c>
      <c r="L249" s="166" t="s">
        <v>49</v>
      </c>
      <c r="M249" s="166" t="s">
        <v>50</v>
      </c>
      <c r="N249" s="167" t="s">
        <v>51</v>
      </c>
      <c r="O249" s="165" t="s">
        <v>46</v>
      </c>
      <c r="P249" s="165" t="s">
        <v>47</v>
      </c>
      <c r="Q249" s="165" t="s">
        <v>48</v>
      </c>
      <c r="R249" s="166" t="s">
        <v>49</v>
      </c>
      <c r="S249" s="166" t="s">
        <v>50</v>
      </c>
      <c r="T249" s="167" t="s">
        <v>51</v>
      </c>
    </row>
    <row r="250" spans="2:20" outlineLevel="1" x14ac:dyDescent="0.25">
      <c r="E250" s="169" t="s">
        <v>31</v>
      </c>
      <c r="F250" s="170" t="s">
        <v>10</v>
      </c>
      <c r="I250" s="177"/>
      <c r="J250" s="179"/>
      <c r="K250" s="179"/>
      <c r="L250" s="177"/>
      <c r="M250" s="181"/>
      <c r="N250" s="227">
        <v>-3.5910000000000002</v>
      </c>
      <c r="O250" s="228">
        <v>0</v>
      </c>
      <c r="P250" s="226">
        <v>0</v>
      </c>
      <c r="Q250" s="170"/>
      <c r="R250" s="171">
        <f>P250-O250</f>
        <v>0</v>
      </c>
      <c r="S250" s="171">
        <f>Q250-O250</f>
        <v>0</v>
      </c>
      <c r="T250" s="171">
        <f>IF(Q250="",$C$216*R250,$C$216*S250)</f>
        <v>0</v>
      </c>
    </row>
    <row r="252" spans="2:20" outlineLevel="1" x14ac:dyDescent="0.25">
      <c r="B252" s="159">
        <v>23</v>
      </c>
      <c r="E252" s="160" t="s">
        <v>122</v>
      </c>
      <c r="F252" s="55"/>
      <c r="G252" s="55"/>
      <c r="H252" s="55"/>
      <c r="I252" s="55"/>
      <c r="J252" s="55"/>
      <c r="K252" s="55"/>
      <c r="L252" s="55"/>
      <c r="M252" s="55"/>
      <c r="N252" s="55"/>
      <c r="O252" s="55"/>
      <c r="P252" s="55"/>
      <c r="Q252" s="55"/>
      <c r="R252" s="55"/>
      <c r="S252" s="55"/>
      <c r="T252" s="55"/>
    </row>
    <row r="253" spans="2:20" outlineLevel="1" x14ac:dyDescent="0.25"/>
    <row r="254" spans="2:20" outlineLevel="1" x14ac:dyDescent="0.25">
      <c r="B254" s="161" t="s">
        <v>45</v>
      </c>
      <c r="C254" s="162">
        <v>1</v>
      </c>
      <c r="F254" s="163"/>
      <c r="I254" s="237">
        <v>2019</v>
      </c>
      <c r="J254" s="238"/>
      <c r="K254" s="238"/>
      <c r="L254" s="238"/>
      <c r="M254" s="238"/>
      <c r="N254" s="239"/>
      <c r="O254" s="240">
        <v>2020</v>
      </c>
      <c r="P254" s="238"/>
      <c r="Q254" s="238"/>
      <c r="R254" s="238"/>
      <c r="S254" s="238"/>
      <c r="T254" s="239"/>
    </row>
    <row r="255" spans="2:20" ht="32.1" customHeight="1" outlineLevel="1" x14ac:dyDescent="0.25">
      <c r="I255" s="165" t="s">
        <v>46</v>
      </c>
      <c r="J255" s="165" t="s">
        <v>47</v>
      </c>
      <c r="K255" s="165" t="s">
        <v>48</v>
      </c>
      <c r="L255" s="166" t="s">
        <v>49</v>
      </c>
      <c r="M255" s="166" t="s">
        <v>50</v>
      </c>
      <c r="N255" s="167" t="s">
        <v>51</v>
      </c>
      <c r="O255" s="165" t="s">
        <v>46</v>
      </c>
      <c r="P255" s="165" t="s">
        <v>47</v>
      </c>
      <c r="Q255" s="165" t="s">
        <v>48</v>
      </c>
      <c r="R255" s="166" t="s">
        <v>49</v>
      </c>
      <c r="S255" s="166" t="s">
        <v>50</v>
      </c>
      <c r="T255" s="167" t="s">
        <v>51</v>
      </c>
    </row>
    <row r="256" spans="2:20" outlineLevel="1" x14ac:dyDescent="0.25">
      <c r="E256" s="169" t="s">
        <v>32</v>
      </c>
      <c r="F256" s="170" t="s">
        <v>10</v>
      </c>
      <c r="I256" s="177"/>
      <c r="J256" s="179"/>
      <c r="K256" s="178"/>
      <c r="L256" s="177"/>
      <c r="M256" s="177"/>
      <c r="N256" s="177"/>
      <c r="O256" s="224">
        <v>0</v>
      </c>
      <c r="P256" s="226">
        <v>0</v>
      </c>
      <c r="Q256" s="170"/>
      <c r="R256" s="171">
        <f>P256-O256</f>
        <v>0</v>
      </c>
      <c r="S256" s="171">
        <f>Q256-O256</f>
        <v>0</v>
      </c>
      <c r="T256" s="171">
        <f>-IF(Q256="",$C$254*R256,$C$254*S256)</f>
        <v>0</v>
      </c>
    </row>
    <row r="258" spans="2:20" outlineLevel="1" x14ac:dyDescent="0.25">
      <c r="B258" s="159">
        <v>24</v>
      </c>
      <c r="E258" s="160" t="s">
        <v>33</v>
      </c>
      <c r="F258" s="55"/>
      <c r="G258" s="55"/>
      <c r="H258" s="55"/>
      <c r="I258" s="55"/>
      <c r="J258" s="55"/>
      <c r="K258" s="55"/>
      <c r="L258" s="55"/>
      <c r="M258" s="55"/>
      <c r="N258" s="55"/>
      <c r="O258" s="55"/>
      <c r="P258" s="55"/>
      <c r="Q258" s="55"/>
      <c r="R258" s="55"/>
      <c r="S258" s="55"/>
      <c r="T258" s="55"/>
    </row>
    <row r="259" spans="2:20" outlineLevel="1" x14ac:dyDescent="0.25"/>
    <row r="260" spans="2:20" outlineLevel="1" x14ac:dyDescent="0.25">
      <c r="B260" s="161" t="s">
        <v>45</v>
      </c>
      <c r="C260" s="162">
        <v>1</v>
      </c>
      <c r="F260" s="163"/>
      <c r="I260" s="237">
        <v>2019</v>
      </c>
      <c r="J260" s="238"/>
      <c r="K260" s="238"/>
      <c r="L260" s="238"/>
      <c r="M260" s="238"/>
      <c r="N260" s="239"/>
      <c r="O260" s="240">
        <v>2020</v>
      </c>
      <c r="P260" s="238"/>
      <c r="Q260" s="238"/>
      <c r="R260" s="238"/>
      <c r="S260" s="238"/>
      <c r="T260" s="239"/>
    </row>
    <row r="261" spans="2:20" ht="34.5" customHeight="1" outlineLevel="1" x14ac:dyDescent="0.25">
      <c r="E261" s="164"/>
      <c r="I261" s="165" t="s">
        <v>46</v>
      </c>
      <c r="J261" s="165" t="s">
        <v>47</v>
      </c>
      <c r="K261" s="165" t="s">
        <v>48</v>
      </c>
      <c r="L261" s="166" t="s">
        <v>49</v>
      </c>
      <c r="M261" s="166" t="s">
        <v>50</v>
      </c>
      <c r="N261" s="167" t="s">
        <v>51</v>
      </c>
      <c r="O261" s="165" t="s">
        <v>46</v>
      </c>
      <c r="P261" s="165" t="s">
        <v>47</v>
      </c>
      <c r="Q261" s="165" t="s">
        <v>48</v>
      </c>
      <c r="R261" s="166" t="s">
        <v>49</v>
      </c>
      <c r="S261" s="166" t="s">
        <v>50</v>
      </c>
      <c r="T261" s="167" t="s">
        <v>51</v>
      </c>
    </row>
    <row r="262" spans="2:20" outlineLevel="1" x14ac:dyDescent="0.25">
      <c r="E262" s="183" t="s">
        <v>33</v>
      </c>
      <c r="F262" s="170" t="s">
        <v>10</v>
      </c>
      <c r="I262" s="177"/>
      <c r="J262" s="179"/>
      <c r="K262" s="178"/>
      <c r="L262" s="177"/>
      <c r="M262" s="177"/>
      <c r="N262" s="177"/>
      <c r="O262" s="184"/>
      <c r="P262" s="185"/>
      <c r="Q262" s="185"/>
      <c r="R262" s="185"/>
      <c r="S262" s="185"/>
      <c r="T262" s="185"/>
    </row>
    <row r="263" spans="2:20" s="2" customFormat="1" x14ac:dyDescent="0.25"/>
    <row r="264" spans="2:20" outlineLevel="1" x14ac:dyDescent="0.25">
      <c r="B264" s="159">
        <v>25</v>
      </c>
      <c r="E264" s="186" t="s">
        <v>123</v>
      </c>
      <c r="F264" s="55"/>
      <c r="G264" s="55"/>
      <c r="H264" s="55"/>
      <c r="I264" s="55"/>
      <c r="J264" s="55"/>
      <c r="K264" s="55"/>
      <c r="L264" s="55"/>
      <c r="M264" s="55"/>
      <c r="N264" s="55"/>
      <c r="O264" s="55"/>
      <c r="P264" s="55"/>
      <c r="Q264" s="55"/>
      <c r="R264" s="55"/>
      <c r="S264" s="55"/>
      <c r="T264" s="55"/>
    </row>
    <row r="265" spans="2:20" outlineLevel="1" x14ac:dyDescent="0.25"/>
    <row r="266" spans="2:20" outlineLevel="1" x14ac:dyDescent="0.25">
      <c r="B266" s="161" t="s">
        <v>45</v>
      </c>
      <c r="C266" s="162">
        <v>1</v>
      </c>
      <c r="F266" s="163"/>
      <c r="I266" s="237">
        <v>2019</v>
      </c>
      <c r="J266" s="238"/>
      <c r="K266" s="238"/>
      <c r="L266" s="238"/>
      <c r="M266" s="238"/>
      <c r="N266" s="239"/>
      <c r="O266" s="240">
        <v>2020</v>
      </c>
      <c r="P266" s="238"/>
      <c r="Q266" s="238"/>
      <c r="R266" s="238"/>
      <c r="S266" s="238"/>
      <c r="T266" s="239"/>
    </row>
    <row r="267" spans="2:20" ht="47.1" customHeight="1" outlineLevel="1" x14ac:dyDescent="0.25">
      <c r="I267" s="187" t="s">
        <v>46</v>
      </c>
      <c r="J267" s="187" t="s">
        <v>47</v>
      </c>
      <c r="K267" s="187" t="s">
        <v>48</v>
      </c>
      <c r="L267" s="188" t="s">
        <v>49</v>
      </c>
      <c r="M267" s="188" t="s">
        <v>50</v>
      </c>
      <c r="N267" s="189" t="s">
        <v>51</v>
      </c>
      <c r="O267" s="187" t="s">
        <v>46</v>
      </c>
      <c r="P267" s="187" t="s">
        <v>47</v>
      </c>
      <c r="Q267" s="187" t="s">
        <v>48</v>
      </c>
      <c r="R267" s="188" t="s">
        <v>49</v>
      </c>
      <c r="S267" s="188" t="s">
        <v>50</v>
      </c>
      <c r="T267" s="189" t="s">
        <v>51</v>
      </c>
    </row>
    <row r="268" spans="2:20" ht="30" outlineLevel="1" x14ac:dyDescent="0.25">
      <c r="E268" s="190" t="s">
        <v>124</v>
      </c>
      <c r="F268" s="182" t="s">
        <v>10</v>
      </c>
      <c r="I268" s="177"/>
      <c r="J268" s="179"/>
      <c r="K268" s="178"/>
      <c r="L268" s="177"/>
      <c r="M268" s="177"/>
      <c r="N268" s="177"/>
      <c r="O268" s="229">
        <v>37.583163349999992</v>
      </c>
      <c r="P268" s="226">
        <v>33.162057494831878</v>
      </c>
      <c r="Q268" s="170"/>
      <c r="R268" s="171">
        <f>P268-O268</f>
        <v>-4.4211058551681148</v>
      </c>
      <c r="S268" s="171">
        <f>Q268-O268</f>
        <v>-37.583163349999992</v>
      </c>
      <c r="T268" s="180">
        <f>IF(Q268="",$C$266*R268,$C$266*S268)</f>
        <v>-4.4211058551681148</v>
      </c>
    </row>
    <row r="269" spans="2:20" x14ac:dyDescent="0.25">
      <c r="B269" s="67"/>
      <c r="E269" s="8"/>
      <c r="F269" s="132"/>
      <c r="I269" s="49"/>
      <c r="J269" s="49"/>
      <c r="K269" s="49"/>
      <c r="L269" s="49"/>
      <c r="M269" s="49"/>
      <c r="N269" s="49"/>
      <c r="O269" s="49"/>
      <c r="P269" s="49"/>
      <c r="Q269" s="49"/>
      <c r="R269" s="49"/>
      <c r="S269" s="158"/>
      <c r="T269" s="158"/>
    </row>
    <row r="270" spans="2:20" x14ac:dyDescent="0.25">
      <c r="O270" s="101"/>
      <c r="P270" s="101"/>
      <c r="Q270" s="101"/>
    </row>
    <row r="271" spans="2:20" x14ac:dyDescent="0.25">
      <c r="E271" s="8"/>
    </row>
    <row r="273" spans="2:20" x14ac:dyDescent="0.25">
      <c r="B273" s="191" t="s">
        <v>125</v>
      </c>
      <c r="E273" s="54" t="s">
        <v>126</v>
      </c>
      <c r="F273" s="55"/>
      <c r="G273" s="55"/>
      <c r="H273" s="55"/>
      <c r="I273" s="55"/>
      <c r="J273" s="55"/>
      <c r="K273" s="55"/>
      <c r="L273" s="55"/>
      <c r="M273" s="55"/>
      <c r="N273" s="55"/>
      <c r="O273" s="55"/>
      <c r="P273" s="55"/>
      <c r="Q273" s="55"/>
      <c r="R273" s="55"/>
      <c r="S273" s="55"/>
      <c r="T273" s="55"/>
    </row>
    <row r="274" spans="2:20" s="2" customFormat="1" x14ac:dyDescent="0.25"/>
    <row r="276" spans="2:20" x14ac:dyDescent="0.25">
      <c r="F276" s="33"/>
      <c r="G276" s="235"/>
      <c r="H276" s="236"/>
      <c r="I276" s="231">
        <v>2019</v>
      </c>
      <c r="J276" s="232"/>
      <c r="K276" s="232"/>
      <c r="L276" s="232"/>
      <c r="M276" s="232"/>
      <c r="N276" s="233"/>
      <c r="O276" s="231">
        <v>2020</v>
      </c>
      <c r="P276" s="232"/>
      <c r="Q276" s="232"/>
      <c r="R276" s="232"/>
      <c r="S276" s="232"/>
      <c r="T276" s="233"/>
    </row>
    <row r="277" spans="2:20" ht="45.6" customHeight="1" x14ac:dyDescent="0.25">
      <c r="G277" s="78"/>
      <c r="H277" s="26"/>
      <c r="I277" s="68" t="s">
        <v>46</v>
      </c>
      <c r="J277" s="68" t="s">
        <v>47</v>
      </c>
      <c r="K277" s="26" t="s">
        <v>48</v>
      </c>
      <c r="L277" s="63" t="s">
        <v>49</v>
      </c>
      <c r="M277" s="63" t="s">
        <v>50</v>
      </c>
      <c r="N277" s="97" t="s">
        <v>51</v>
      </c>
      <c r="O277" s="68" t="s">
        <v>46</v>
      </c>
      <c r="P277" s="68" t="s">
        <v>47</v>
      </c>
      <c r="Q277" s="26" t="s">
        <v>48</v>
      </c>
      <c r="R277" s="63" t="s">
        <v>49</v>
      </c>
      <c r="S277" s="63" t="s">
        <v>50</v>
      </c>
      <c r="T277" s="97" t="s">
        <v>51</v>
      </c>
    </row>
    <row r="278" spans="2:20" x14ac:dyDescent="0.25">
      <c r="E278" s="3" t="s">
        <v>126</v>
      </c>
      <c r="F278" s="114" t="s">
        <v>10</v>
      </c>
      <c r="G278" s="27"/>
      <c r="H278" s="27"/>
      <c r="I278" s="27">
        <f>I62+I70+I77+I92+I149+I156+I163+I170+I177+I184+I83+I202+I190+I196+I208</f>
        <v>3806.4094556655964</v>
      </c>
      <c r="J278" s="27">
        <f>J62+J70+J77+J92+J149+J156+J163+J170+J177+J184+J83+J202+J190+J196+J208</f>
        <v>3835.3208513809204</v>
      </c>
      <c r="K278" s="27">
        <f>K62+K70+K77+K92+K149+K156+K163+K170+K177+K184+K83+K202+K190+K196+K208</f>
        <v>3806.3022633828464</v>
      </c>
      <c r="L278" s="74">
        <f>L62+L70+L77+L92+L149+L156+L163+L170+L177+L184+L83+L202</f>
        <v>24.752296715324029</v>
      </c>
      <c r="M278" s="74">
        <f>M62+M70+M77+M92+M149+M156+M163+M170+M177+M184+M83+M202</f>
        <v>-4.1661802827504175</v>
      </c>
      <c r="N278" s="76">
        <f>N62+N70+N77+N92+N149+N156+N163+N170+N177+N184+N83+N202+N190+N196+N208+N98+N250+N281</f>
        <v>62.23565570454258</v>
      </c>
      <c r="O278" s="27">
        <f>O62+O70+O77+O92+O149+O156+O163+O170+O177+O184+O83+O202+O190+O196+O208+O98+O268+O262+O256+O250+O244+O238+O232+O226+O220</f>
        <v>3859.5282078394207</v>
      </c>
      <c r="P278" s="27">
        <f>P62+P70+P77+P92+P149+P156+P163+P170+P177+P184+P83+P202+P190+P196+P208+P98+P268+P262+P256+P250+P244+P238+P232+P226+P220</f>
        <v>3808.7970680258304</v>
      </c>
      <c r="Q278" s="27">
        <f>Q62+Q70+Q77+Q92+Q149+Q156+Q163+Q170+Q177+Q184+Q83+Q202+Q190+Q196+Q208+Q98+Q268+Q262+Q256+Q250+Q244+Q238+Q232+Q226+Q220</f>
        <v>0</v>
      </c>
      <c r="R278" s="27">
        <f>R62+R70+R77+R92+R149+R156+R163+R170+R177+R184+R83+R202+R190+R196+R208+R98+R268+R262+R256+R250+R244+R238+R232+R226+R220</f>
        <v>-50.731139813590168</v>
      </c>
      <c r="S278" s="27">
        <f>S62+S70+S77+S92+S149+S156+S163+S170+S177+S184+S83+S202+S190+S196+S208+S98+S268+S262+S256+S250+S244+S238+S232+S226+S220</f>
        <v>-3859.5282078394207</v>
      </c>
      <c r="T278" s="27">
        <f>T62+T70+T77+T92+T149+T156+T163+T170+T177+T184+T83+T202+T190+T196+T208+T98+T268+T262+T256+T250+T244+T238+T232+T226+T220</f>
        <v>-19.394616052345295</v>
      </c>
    </row>
    <row r="279" spans="2:20" x14ac:dyDescent="0.25">
      <c r="E279" s="192" t="s">
        <v>127</v>
      </c>
      <c r="F279" s="193" t="s">
        <v>10</v>
      </c>
      <c r="N279" s="194">
        <v>72.151671831253665</v>
      </c>
    </row>
    <row r="281" spans="2:20" x14ac:dyDescent="0.25">
      <c r="M281" s="195" t="s">
        <v>128</v>
      </c>
      <c r="N281" s="230">
        <v>36.700000000000003</v>
      </c>
    </row>
  </sheetData>
  <mergeCells count="83">
    <mergeCell ref="G276:H276"/>
    <mergeCell ref="I276:N276"/>
    <mergeCell ref="I266:N266"/>
    <mergeCell ref="O266:T266"/>
    <mergeCell ref="G161:H161"/>
    <mergeCell ref="G200:H200"/>
    <mergeCell ref="G188:H188"/>
    <mergeCell ref="G175:H175"/>
    <mergeCell ref="G194:H194"/>
    <mergeCell ref="I254:N254"/>
    <mergeCell ref="O254:T254"/>
    <mergeCell ref="I260:N260"/>
    <mergeCell ref="O260:T260"/>
    <mergeCell ref="O276:T276"/>
    <mergeCell ref="I230:N230"/>
    <mergeCell ref="O230:T230"/>
    <mergeCell ref="I236:N236"/>
    <mergeCell ref="O236:T236"/>
    <mergeCell ref="I248:N248"/>
    <mergeCell ref="O248:T248"/>
    <mergeCell ref="I242:N242"/>
    <mergeCell ref="O242:T242"/>
    <mergeCell ref="I212:N212"/>
    <mergeCell ref="O212:T212"/>
    <mergeCell ref="I218:N218"/>
    <mergeCell ref="O218:T218"/>
    <mergeCell ref="I224:N224"/>
    <mergeCell ref="O224:T224"/>
    <mergeCell ref="G206:H206"/>
    <mergeCell ref="I200:N200"/>
    <mergeCell ref="O200:T200"/>
    <mergeCell ref="I206:N206"/>
    <mergeCell ref="O206:T206"/>
    <mergeCell ref="I188:N188"/>
    <mergeCell ref="O188:T188"/>
    <mergeCell ref="I182:N182"/>
    <mergeCell ref="O182:T182"/>
    <mergeCell ref="I194:N194"/>
    <mergeCell ref="O194:T194"/>
    <mergeCell ref="I175:N175"/>
    <mergeCell ref="O175:T175"/>
    <mergeCell ref="I168:N168"/>
    <mergeCell ref="O168:T168"/>
    <mergeCell ref="G182:H182"/>
    <mergeCell ref="I161:N161"/>
    <mergeCell ref="O161:T161"/>
    <mergeCell ref="I154:N154"/>
    <mergeCell ref="O154:T154"/>
    <mergeCell ref="G168:H168"/>
    <mergeCell ref="I147:N147"/>
    <mergeCell ref="O147:T147"/>
    <mergeCell ref="I137:N137"/>
    <mergeCell ref="O137:T137"/>
    <mergeCell ref="G154:H154"/>
    <mergeCell ref="G147:H147"/>
    <mergeCell ref="I128:N128"/>
    <mergeCell ref="O128:T128"/>
    <mergeCell ref="I117:N117"/>
    <mergeCell ref="O117:T117"/>
    <mergeCell ref="G137:H137"/>
    <mergeCell ref="G128:H128"/>
    <mergeCell ref="I104:N104"/>
    <mergeCell ref="O104:T104"/>
    <mergeCell ref="I96:N96"/>
    <mergeCell ref="O96:T96"/>
    <mergeCell ref="G117:H117"/>
    <mergeCell ref="G104:H104"/>
    <mergeCell ref="I90:N90"/>
    <mergeCell ref="O90:T90"/>
    <mergeCell ref="I81:N81"/>
    <mergeCell ref="O81:T81"/>
    <mergeCell ref="G96:H96"/>
    <mergeCell ref="G90:H90"/>
    <mergeCell ref="I75:N75"/>
    <mergeCell ref="O75:T75"/>
    <mergeCell ref="I67:N67"/>
    <mergeCell ref="O67:T67"/>
    <mergeCell ref="G81:H81"/>
    <mergeCell ref="G75:H75"/>
    <mergeCell ref="I58:N58"/>
    <mergeCell ref="O58:T58"/>
    <mergeCell ref="G67:H67"/>
    <mergeCell ref="G58:H58"/>
  </mergeCells>
  <conditionalFormatting sqref="G58:H58">
    <cfRule type="expression" dxfId="21" priority="66">
      <formula>VLOOKUP(G58,#REF!,2,FALSE)="R"</formula>
    </cfRule>
  </conditionalFormatting>
  <conditionalFormatting sqref="G67:H67">
    <cfRule type="expression" dxfId="19" priority="60">
      <formula>VLOOKUP(G67,#REF!,2,FALSE)="R"</formula>
    </cfRule>
  </conditionalFormatting>
  <conditionalFormatting sqref="G75:H75">
    <cfRule type="expression" dxfId="18" priority="57">
      <formula>VLOOKUP(G75,#REF!,2,FALSE)="R"</formula>
    </cfRule>
  </conditionalFormatting>
  <conditionalFormatting sqref="G81:H81">
    <cfRule type="expression" dxfId="17" priority="54">
      <formula>VLOOKUP(G81,#REF!,2,FALSE)="R"</formula>
    </cfRule>
  </conditionalFormatting>
  <conditionalFormatting sqref="G90:H90">
    <cfRule type="expression" dxfId="16" priority="51">
      <formula>VLOOKUP(G90,#REF!,2,FALSE)="R"</formula>
    </cfRule>
  </conditionalFormatting>
  <conditionalFormatting sqref="G96:H96">
    <cfRule type="expression" dxfId="15" priority="48">
      <formula>VLOOKUP(G96,#REF!,2,FALSE)="R"</formula>
    </cfRule>
  </conditionalFormatting>
  <conditionalFormatting sqref="G104:H104">
    <cfRule type="expression" dxfId="14" priority="45">
      <formula>VLOOKUP(G104,#REF!,2,FALSE)="R"</formula>
    </cfRule>
  </conditionalFormatting>
  <conditionalFormatting sqref="G117:H117">
    <cfRule type="expression" dxfId="13" priority="42">
      <formula>VLOOKUP(G117,#REF!,2,FALSE)="R"</formula>
    </cfRule>
  </conditionalFormatting>
  <conditionalFormatting sqref="G128:H128">
    <cfRule type="expression" dxfId="12" priority="39">
      <formula>VLOOKUP(G128,#REF!,2,FALSE)="R"</formula>
    </cfRule>
  </conditionalFormatting>
  <conditionalFormatting sqref="G137:H137">
    <cfRule type="expression" dxfId="11" priority="36">
      <formula>VLOOKUP(G137,#REF!,2,FALSE)="R"</formula>
    </cfRule>
  </conditionalFormatting>
  <conditionalFormatting sqref="G147:H147">
    <cfRule type="expression" dxfId="10" priority="33">
      <formula>VLOOKUP(G147,#REF!,2,FALSE)="R"</formula>
    </cfRule>
  </conditionalFormatting>
  <conditionalFormatting sqref="G154:H154">
    <cfRule type="expression" dxfId="9" priority="30">
      <formula>VLOOKUP(G154,#REF!,2,FALSE)="R"</formula>
    </cfRule>
  </conditionalFormatting>
  <conditionalFormatting sqref="G161:H161">
    <cfRule type="expression" dxfId="8" priority="27">
      <formula>VLOOKUP(G161,#REF!,2,FALSE)="R"</formula>
    </cfRule>
  </conditionalFormatting>
  <conditionalFormatting sqref="G168:H168">
    <cfRule type="expression" dxfId="7" priority="24">
      <formula>VLOOKUP(G168,#REF!,2,FALSE)="R"</formula>
    </cfRule>
  </conditionalFormatting>
  <conditionalFormatting sqref="G175:H175">
    <cfRule type="expression" dxfId="6" priority="21">
      <formula>VLOOKUP(G175,#REF!,2,FALSE)="R"</formula>
    </cfRule>
  </conditionalFormatting>
  <conditionalFormatting sqref="G182:H182">
    <cfRule type="expression" dxfId="5" priority="18">
      <formula>VLOOKUP(G182,#REF!,2,FALSE)="R"</formula>
    </cfRule>
  </conditionalFormatting>
  <conditionalFormatting sqref="G188:H188">
    <cfRule type="expression" dxfId="4" priority="15">
      <formula>VLOOKUP(G188,#REF!,2,FALSE)="R"</formula>
    </cfRule>
  </conditionalFormatting>
  <conditionalFormatting sqref="G194:H194">
    <cfRule type="expression" dxfId="3" priority="12">
      <formula>VLOOKUP(G194,#REF!,2,FALSE)="R"</formula>
    </cfRule>
  </conditionalFormatting>
  <conditionalFormatting sqref="G200:H200">
    <cfRule type="expression" dxfId="2" priority="9">
      <formula>VLOOKUP(G200,#REF!,2,FALSE)="R"</formula>
    </cfRule>
  </conditionalFormatting>
  <conditionalFormatting sqref="G206:H206">
    <cfRule type="expression" dxfId="1" priority="6">
      <formula>VLOOKUP(G206,#REF!,2,FALSE)="R"</formula>
    </cfRule>
  </conditionalFormatting>
  <conditionalFormatting sqref="G276:H276">
    <cfRule type="expression" dxfId="0" priority="3">
      <formula>VLOOKUP(G276,#REF!,2,FALSE)="R"</formula>
    </cfRule>
  </conditionalFormatting>
  <pageMargins left="0.7" right="0.7" top="0.75" bottom="0.75" header="0.3" footer="0.3"/>
  <pageSetup paperSize="9" scale="33" orientation="portrait" r:id="rId1"/>
  <headerFooter>
    <oddFooter>&amp;L&amp;1#&amp;"Calibri"&amp;10&amp;K317100Classification GRTgaz : Public [ ] Interne [X] Restreint [ ] Secret [ ]</oddFooter>
  </headerFooter>
  <cellWatches>
    <cellWatch r="U47"/>
    <cellWatch r="U48"/>
    <cellWatch r="U49"/>
    <cellWatch r="U50"/>
    <cellWatch r="U51"/>
  </cellWatche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3</vt:i4>
      </vt:variant>
    </vt:vector>
  </HeadingPairs>
  <TitlesOfParts>
    <vt:vector size="4" baseType="lpstr">
      <vt:lpstr>CRCP</vt:lpstr>
      <vt:lpstr>taux_annuité</vt:lpstr>
      <vt:lpstr>taux_CRCP</vt:lpstr>
      <vt:lpstr>CRCP!Zone_d_impression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Tixier Héloïse</dc:creator>
  <cp:lastModifiedBy>Tixier Héloïse</cp:lastModifiedBy>
  <dcterms:created xsi:type="dcterms:W3CDTF">2021-03-10T10:06:39Z</dcterms:created>
  <dcterms:modified xsi:type="dcterms:W3CDTF">2021-03-12T14:13:17Z</dcterms:modified>
</cp:coreProperties>
</file>