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0" documentId="13_ncr:1_{2B9700D9-9C31-41B0-82F2-BE945C46C8BB}" xr6:coauthVersionLast="47" xr6:coauthVersionMax="47" xr10:uidLastSave="{00000000-0000-0000-0000-000000000000}"/>
  <bookViews>
    <workbookView xWindow="-120" yWindow="-120" windowWidth="29040" windowHeight="17520" activeTab="4" xr2:uid="{00000000-000D-0000-FFFF-FFFF00000000}"/>
  </bookViews>
  <sheets>
    <sheet name="Présentation" sheetId="2" r:id="rId1"/>
    <sheet name="Données BI2020" sheetId="3" r:id="rId2"/>
    <sheet name="Données BI2021 arrêté 13122021" sheetId="1" r:id="rId3"/>
    <sheet name="Données BI2021 modifié 20092022" sheetId="4" r:id="rId4"/>
    <sheet name="Données BI2023"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3" i="5" l="1"/>
  <c r="M24" i="5"/>
  <c r="M25" i="5"/>
  <c r="M26" i="5"/>
  <c r="M27" i="5"/>
  <c r="M28" i="5"/>
  <c r="L23" i="5"/>
  <c r="L24" i="5" l="1"/>
  <c r="L25" i="5"/>
  <c r="L26" i="5"/>
  <c r="L27" i="5"/>
  <c r="L28" i="5"/>
  <c r="K23" i="5"/>
  <c r="K24" i="5"/>
  <c r="K25" i="5"/>
  <c r="K26" i="5"/>
  <c r="K27" i="5"/>
  <c r="K28" i="5"/>
  <c r="J23" i="5"/>
  <c r="J24" i="5"/>
  <c r="J25" i="5"/>
  <c r="J26" i="5"/>
  <c r="J27" i="5"/>
  <c r="J28" i="5"/>
  <c r="F23" i="5"/>
  <c r="G23" i="5"/>
  <c r="H23" i="5"/>
  <c r="F24" i="5"/>
  <c r="G24" i="5"/>
  <c r="H24" i="5"/>
  <c r="F25" i="5"/>
  <c r="G25" i="5"/>
  <c r="H25" i="5"/>
  <c r="F26" i="5"/>
  <c r="G26" i="5"/>
  <c r="H26" i="5"/>
  <c r="F27" i="5"/>
  <c r="G27" i="5"/>
  <c r="H27" i="5"/>
  <c r="F28" i="5"/>
  <c r="G28" i="5"/>
  <c r="H28" i="5"/>
  <c r="I23" i="5"/>
  <c r="I24" i="5"/>
  <c r="I25" i="5"/>
  <c r="I26" i="5"/>
  <c r="I27" i="5"/>
  <c r="I28" i="5"/>
  <c r="E28" i="5" l="1"/>
  <c r="E27" i="5"/>
  <c r="E26" i="5"/>
  <c r="E25" i="5"/>
  <c r="E24" i="5"/>
  <c r="E23" i="5"/>
  <c r="G23" i="4"/>
  <c r="G24" i="4"/>
  <c r="G25" i="4"/>
  <c r="G26" i="4"/>
  <c r="G27" i="4"/>
  <c r="G28" i="4"/>
  <c r="H23" i="4"/>
  <c r="H24" i="4"/>
  <c r="H25" i="4"/>
  <c r="H26" i="4"/>
  <c r="H27" i="4"/>
  <c r="H28" i="4"/>
  <c r="E24" i="4"/>
  <c r="E23" i="4"/>
  <c r="F23" i="4"/>
  <c r="F24" i="4"/>
  <c r="F25" i="4"/>
  <c r="F26" i="4"/>
  <c r="F27" i="4"/>
  <c r="F28" i="4"/>
  <c r="E28" i="4"/>
  <c r="E26" i="4"/>
  <c r="F23" i="1"/>
  <c r="G23" i="1"/>
  <c r="H23" i="1"/>
  <c r="F24" i="1"/>
  <c r="G24" i="1"/>
  <c r="H24" i="1"/>
  <c r="F25" i="1"/>
  <c r="G25" i="1"/>
  <c r="H25" i="1"/>
  <c r="F26" i="1"/>
  <c r="G26" i="1"/>
  <c r="H26" i="1"/>
  <c r="F27" i="1"/>
  <c r="G27" i="1"/>
  <c r="H27" i="1"/>
  <c r="F28" i="1"/>
  <c r="G28" i="1"/>
  <c r="H28" i="1"/>
  <c r="E28" i="1"/>
  <c r="E26" i="1"/>
  <c r="E24" i="1"/>
  <c r="E27" i="4" l="1"/>
  <c r="E25" i="4"/>
  <c r="I26" i="3"/>
  <c r="I28" i="3"/>
  <c r="I27" i="3"/>
  <c r="I25" i="3"/>
  <c r="I24" i="3"/>
  <c r="I23" i="3"/>
  <c r="I21" i="3"/>
  <c r="H21" i="3"/>
  <c r="G21" i="3"/>
  <c r="F21" i="3"/>
  <c r="E21" i="3"/>
  <c r="I20" i="3"/>
  <c r="H20" i="3"/>
  <c r="G20" i="3"/>
  <c r="F20" i="3"/>
  <c r="E20" i="3"/>
  <c r="E27" i="1" l="1"/>
  <c r="E25" i="1"/>
  <c r="E23" i="1"/>
  <c r="F20" i="1" l="1"/>
  <c r="F21" i="1"/>
  <c r="E21" i="1"/>
  <c r="E20" i="1" l="1"/>
</calcChain>
</file>

<file path=xl/sharedStrings.xml><?xml version="1.0" encoding="utf-8"?>
<sst xmlns="http://schemas.openxmlformats.org/spreadsheetml/2006/main" count="153" uniqueCount="82">
  <si>
    <t>DESCRIPTION</t>
  </si>
  <si>
    <t>COEFFICIENTS</t>
  </si>
  <si>
    <t>MISE A JOUR</t>
  </si>
  <si>
    <t>N</t>
  </si>
  <si>
    <t>D_N</t>
  </si>
  <si>
    <t>Dernière mise à jour :</t>
  </si>
  <si>
    <t>Prochaine mise à jour :</t>
  </si>
  <si>
    <t>Trimestre sur lequel portent les bilans</t>
  </si>
  <si>
    <t>Coefficient de dégressivité</t>
  </si>
  <si>
    <t>K</t>
  </si>
  <si>
    <t>Coefficients de dégressivité</t>
  </si>
  <si>
    <t>et le…</t>
  </si>
  <si>
    <t>Etc…</t>
  </si>
  <si>
    <t>Coefficient K applicable aux installations de production de biométhane dont la date de signature du contrat d'achat (mentionné à l'article D. 446-8 du code de l'énergie) est intervenue au :</t>
  </si>
  <si>
    <t>Arrêté à consulter sur https://www.legifrance.gouv.fr/
Référence NOR : TRER2024284A</t>
  </si>
  <si>
    <t>Trimestre d'application du coefficient K</t>
  </si>
  <si>
    <t>soit entre le…</t>
  </si>
  <si>
    <t>N + 1</t>
  </si>
  <si>
    <t>Coefficients relatifs au trimestre sur lequel portent les bilans de contrats d'achat, tels que définis à l'annexe IV de l'arrêté</t>
  </si>
  <si>
    <t>Bornes encadrant le tarif applicable aux installations**
(en c€/kWh PCS)</t>
  </si>
  <si>
    <t>** Les tarifs calculés ci-contre sont donnés à titre purement indicatif, et n'ont aucune valeur contractuelle. Les seuls tarifs applicables à la signature des contrats d'achat sont ceux définis sur la base des conditions contractuelles générales et particulières établies pour chaque installation selon le modèle mentionné à l’article D. 446-11 du code de l’énergie.</t>
  </si>
  <si>
    <t>Récapitulatif des paramètres* définis par l'arrêté du 23 novembre 2020 fixant les conditions d'achat du biométhane injecté dans les réseaux de gaz naturel pour les installations de capacité maximale de production inférieure à 300 Nm3/h et situées en métropole continentale.</t>
  </si>
  <si>
    <t>Pour une installation de Cmax inférieure ou égale à 50 Nm3/h, utilisant plus de 60% d'effluents d'élevage en proportion d'intrants, raccordée à un réseau public de distribution de gaz naturel concédé en application de l’article L. 432-6 du code de l’énergie ou à un réseau public de distribution qui dessert, sur le territoire métropolitain continental, moins de 100 000 clients, et ne bénéficiant pas d'une aide à l'investissement de l'ADEME
Tbase = 12,2 ; Pef = 1; Pre = 0,3; Rai = 0</t>
  </si>
  <si>
    <t>Pour une installation de Cmax égale à 300 Nm3/h, ne traitant pas d'effluent d'élevage, raccordée à un réseau public de distribution de gaz naturel concédé en application de l’article L. 432-6 du code de l’énergie ou à un réseau public de distribution qui dessert, sur le territoire métropolitain continental, plus de 100 000 clients, et bénéficiant d'une aide à l'investissement de l'ADEME
Tbase = 8,6 ; Pef = 0; Pre = 0,1; Rai = 0,5</t>
  </si>
  <si>
    <t>Pour une installation de Cmax inférieure ou égale à 50 Nm3/h, ne traitant que des eaux usées urbaines ou industrielles (hors industrie agroalimentaire ou autres agroindustries), raccordée à un réseau public de distribution de gaz naturel concédé en application de l’article L. 432-6 du code de l’énergie ou à un réseau public de distribution qui dessert, sur le territoire métropolitain continental, moins de 100 000 clients, et ne bénéficiant pas d'une aide à l'investissement de l'ADEME
Tbase = 12,2 ; p = 1; Peu = 2; Pre = 0,3; Rai = 0</t>
  </si>
  <si>
    <t>Pour une installation de Cmax égale à 300 Nm3/h, traitant uniquement des déchets et résidus issus d'industries agroalimentaires ou d'autres agroindustries, raccordée à un réseau public de distribution de gaz naturel concédé en application de l’article L. 432-6 du code de l’énergie ou à un réseau public de distribution qui dessert, sur le territoire métropolitain continental, plus de 100 000 clients, et bénéficiant d'une aide à l'investissement de l'ADEME
Tbase = 8,6 ; p = 0; Peu = 0; Pre = 0,1; Rai = 0,5</t>
  </si>
  <si>
    <t>Pour une installation de Cmax inférieure ou égale à 50 Nm3/h, raccordée à un réseau public de distribution de gaz naturel concédé en application de l’article L. 432-6 du code de l’énergie ou à un réseau public de distribution qui dessert, sur le territoire métropolitain continental, moins de 100 000 clients, et ne bénéficiant pas d'une aide à l'investissement de l'ADEME
Tbase = 9,9 ; Pre = 0,3 ; Rai = 0</t>
  </si>
  <si>
    <t>Pour une installation de Cmax égale à 300 Nm3/h, raccordée à un réseau public de distribution de gaz naturel concédé en application de l’article L. 432-6 du code de l’énergie ou à un réseau public de distribution qui dessert, sur le territoire métropolitain continental, plus de 100 000 clients, et bénéficiant d'une aide à l'investissement de l'ADEME
Tbase = 5,5 ; Pre = 0,1 ; Rai = 0,5</t>
  </si>
  <si>
    <t>Révision trimestrielle des coefficients de l'arrêté du 23 novembre 2020 fixant les conditions d'achat du biométhane injecté dans les réseaux de gaz naturel pour les installations de capacité maximale de production inférieure à 300 Nm3/h et situées en métropole continentale.</t>
  </si>
  <si>
    <t>Onglet Données BI2020</t>
  </si>
  <si>
    <t>Bilans des contrats d'achat (GWh PCS/an)</t>
  </si>
  <si>
    <t>Bilans des contrats d'achat (Nm3/h)</t>
  </si>
  <si>
    <t>Arrêté à consulter sur https://www.legifrance.gouv.fr/
Référence NOR : TRER2130566A</t>
  </si>
  <si>
    <t>Révision trimestrielle des coefficients de l'arrêté du 13 décembre 2021 fixant les conditions d'achat du biométhane injecté dans les réseaux de gaz naturel pour les installations de production annuelle prévisionnelle inférieure à 25 GWh PCS/an et situées en métropole continentale.</t>
  </si>
  <si>
    <t>C_N (Ci = i * 2200 Nm3/h)</t>
  </si>
  <si>
    <t>C_N (Ci = i * 200 GWh PCS/an)</t>
  </si>
  <si>
    <t>S_N (GWh PCS/an)</t>
  </si>
  <si>
    <t>S_N (Nm3/h)</t>
  </si>
  <si>
    <t>Récapitulatif des paramètres* définis par l'arrêté du 13 décembre 2021 fixant les conditions d'achat du biométhane injecté dans les réseaux de gaz naturel pour les installations de production annuelle prévisionnelle inférieure à 25 GWh PCS/an et situées en métropole continentale.</t>
  </si>
  <si>
    <t>Pour une installation de production annuelle prévisionnelle inférieure ou égale à 5 GWh PCS/an, utilisant plus de 60% d'effluents d'élevage en proportion d'intrants, raccordée à un réseau public de distribution de gaz naturel concédé en application de l’article L. 432-6 du code de l’énergie ou à un réseau public de distribution qui dessert, sur le territoire métropolitain continental, moins de 100 000 clients, et ne bénéficiant pas d'une aide à l'investissement de l'ADEME
Tbase = 12,2 ; Pef = 1; Pre = 0,3; Rai = 0</t>
  </si>
  <si>
    <t>Pour une installation de production annuelle prévisionnelle inférieure ou égale à 5 GWh PCS/an, ne traitant que des eaux usées urbaines ou industrielles (hors industrie agroalimentaire ou autres agroindustries), raccordée à un réseau public de distribution de gaz naturel concédé en application de l’article L. 432-6 du code de l’énergie ou à un réseau public de distribution qui dessert, sur le territoire métropolitain continental, moins de 100 000 clients, et ne bénéficiant pas d'une aide à l'investissement de l'ADEME
Tbase = 12,2 ; p = 1; Peu = 2; Pre = 0,3; Rai = 0</t>
  </si>
  <si>
    <t>Pour une installation de production annuelle prévisionnelle inférieure ou égale à 5 GWh PCS/an, raccordée à un réseau public de distribution de gaz naturel concédé en application de l’article L. 432-6 du code de l’énergie ou à un réseau public de distribution qui dessert, sur le territoire métropolitain continental, moins de 100 000 clients, et ne bénéficiant pas d'une aide à l'investissement de l'ADEME
Tbase = 9,9 ; Pre = 0,3 ; Rai = 0</t>
  </si>
  <si>
    <t>Somme des capacités maximales de production (BI2020) / productions annuelles prévisonnelles (BI2021) des contrats d'achat signés entre la date d'entrée en vigueur de l'arrêté et la fin du trimestre du dernier bilan</t>
  </si>
  <si>
    <t>Cible pour la somme des capacités maximales de production (BI2020) / productions annuelles prévisionnelles (BI2021) des contrats d'achat signés entre la date d'entrée en vigueur de l'arrêté et la fin du trimestre du dernier bilan</t>
  </si>
  <si>
    <t>(Pour le passage de l'arrété BI2020 à l'arrété BI2021 un coefficient de conversion des volumes souscrits égal à 0,09 GWh PCS par an par Nm3/h a été appliqué voir IV. de l'annexe de l'arrêté du 13 décembre 2021)</t>
  </si>
  <si>
    <t>S_N*</t>
  </si>
  <si>
    <t>C_N*</t>
  </si>
  <si>
    <t>*</t>
  </si>
  <si>
    <t>Pour le passage au nouvel arrêté BI2021 se réferer à la nouvelle grille de dégréssivité</t>
  </si>
  <si>
    <t>Pour une installation de production annuelle prévisionnelle égale à 25 GWh PCS/an, ne traitant pas d'effluent d'élevage, raccordée à un réseau public de distribution de gaz naturel concédé en application de l’article L. 432-6 du code de l’énergie ou à un réseau public de distribution qui dessert, sur le territoire métropolitain continental, plus de 100 000 clients, et bénéficiant d'une aide à l'investissement de l'ADEME
Tbase = 8,8 ; Pef = 0; Pre = 0,1; Rai = 0,5</t>
  </si>
  <si>
    <t>Pour une installation de production annuelle prévisionnelle égale à 25 GWh PCS/an, traitant uniquement des déchets et résidus issus d'industries agroalimentaires ou d'autres agroindustries, raccordée à un réseau public de distribution de gaz naturel concédé en application de l’article L. 432-6 du code de l’énergie ou à un réseau public de distribution qui dessert, sur le territoire métropolitain continental, plus de 100 000 clients, et bénéficiant d'une aide à l'investissement de l'ADEME
Tbase = 8,8 ; p = 0; Peu = 0; Pre = 0,1; Rai = 0,5</t>
  </si>
  <si>
    <t>Pour une installation de production annuelle prévisionnelle égale à 25 GWh PCS/an, raccordée à un réseau public de distribution de gaz naturel concédé en application de l’article L. 432-6 du code de l’énergie ou à un réseau public de distribution qui dessert, sur le territoire métropolitain continental, plus de 100 000 clients, et bénéficiant d'une aide à l'investissement de l'ADEME
Tbase = 5,9 ; Pre = 0,1 ; Rai = 0,5</t>
  </si>
  <si>
    <t>Onglet Données BI2023</t>
  </si>
  <si>
    <t>Révision trimestrielle des coefficients de l'arrêté du 10 juin 2023 fixant les conditions d'achat du biométhane injecté dans les réseaux de gaz naturel pour les installations de production annuelle prévisionnelle inférieure à 25 GWh PCS/an et situées en métropole continentale.</t>
  </si>
  <si>
    <t xml:space="preserve">Révision trimestrielle des paramètres des arrêtés "BI2020, BI2021 et BI2023" </t>
  </si>
  <si>
    <t>Onglet Données BI2021 arrêté 13122021</t>
  </si>
  <si>
    <t>Onglet Données BI2021 modifié 20092022</t>
  </si>
  <si>
    <t>Révision trimestrielle des coefficients de l'arrêté modificatif du 20 septembre 2022 fixant les conditions d'achat du biométhane injecté dans les réseaux de gaz naturel pour les installations de production annuelle prévisionnelle inférieure à 25 GWh PCS/an et situées en métropole continentale.</t>
  </si>
  <si>
    <t>Pour une installation de production annuelle prévisionnelle inférieure ou égale à 5 GWh PCS/an, utilisant plus de 60% d'effluents d'élevage en proportion d'intrants, raccordée à un réseau public de distribution de gaz naturel concédé en application de l’article L. 432-6 du code de l’énergie ou à un réseau public de distribution qui dessert, sur le territoire métropolitain continental, moins de 100 000 clients
Tbase = 12,2 ; Pef = 1; Pre = 0,3</t>
  </si>
  <si>
    <t>Pour une installation de production annuelle prévisionnelle inférieure ou égale à 5 GWh PCS/an, ne traitant que des eaux usées urbaines ou industrielles (hors industrie agroalimentaire ou autres agroindustries), raccordée à un réseau public de distribution de gaz naturel concédé en application de l’article L. 432-6 du code de l’énergie ou à un réseau public de distribution qui dessert, sur le territoire métropolitain continental, moins de 100 000 clients
Tbase = 12,2 ; p = 1; Peu = 2; Pre = 0,3</t>
  </si>
  <si>
    <t xml:space="preserve">Pour une installation de production annuelle prévisionnelle inférieure ou égale à 5 GWh PCS/an, raccordée à un réseau public de distribution de gaz naturel concédé en application de l’article L. 432-6 du code de l’énergie ou à un réseau public de distribution qui dessert, sur le territoire métropolitain continental, moins de 100 000 clients
Tbase = 9,9 ; Pre = 0,3 </t>
  </si>
  <si>
    <t>Pour une installation de production annuelle prévisionnelle égale à 25 GWh PCS/an, ne traitant pas d'effluent d'élevage, raccordée à un réseau public de distribution de gaz naturel concédé en application de l’article L. 432-6 du code de l’énergie ou à un réseau public de distribution qui dessert, sur le territoire métropolitain continental, plus de 100 000 clients
Tbase = 8,8 ; Pef = 0; Pre = 0,1</t>
  </si>
  <si>
    <t>Pour une installation de production annuelle prévisionnelle égale à 25 GWh PCS/an, traitant uniquement des déchets et résidus issus d'industries agroalimentaires ou d'autres agroindustries, raccordée à un réseau public de distribution de gaz naturel concédé en application de l’article L. 432-6 du code de l’énergie ou à un réseau public de distribution qui dessert, sur le territoire métropolitain continental, plus de 100 000 clients
Tbase = 8,8 ; p = 0; Peu = 0; Pre = 0,1</t>
  </si>
  <si>
    <t>Pour une installation de production annuelle prévisionnelle égale à 25 GWh PCS/an, raccordée à un réseau public de distribution de gaz naturel concédé en application de l’article L. 432-6 du code de l’énergie ou à un réseau public de distribution qui dessert, sur le territoire métropolitain continental, plus de 100 000 clients
Tbase = 5,9 ; Pre = 0,1</t>
  </si>
  <si>
    <t>C_N (C_i = i * 200 GWh PCS/an)</t>
  </si>
  <si>
    <t>Octobre 2024</t>
  </si>
  <si>
    <t>Janvier 2025</t>
  </si>
  <si>
    <r>
      <t xml:space="preserve">Biométhane produit par la méthanisation en digesteur de produits ou déchets non dangereux, hors matières résultant du traitement des eaux usées urbaines ou industrielles, et injecté dans un réseau de gaz naturel, par des installations présentant une capacité maximale de production inférieure ou égale à 300 Nm3/h et situées en métropole continentale 
</t>
    </r>
    <r>
      <rPr>
        <b/>
        <sz val="14"/>
        <color rgb="FFC00000"/>
        <rFont val="Arial"/>
        <family val="2"/>
      </rPr>
      <t>Tarif = K * (Tbase + Pef + Pre - Rai)</t>
    </r>
  </si>
  <si>
    <r>
      <t xml:space="preserve">Biométhane produit par la méthanisation en digesteur de produits ou déchets non dangereux, y compris des matières résultant du traitement des eaux usées urbaines ou industrielles, et injecté dans un réseau de gaz naturel, par des installations présentant une capacité maximale de production inférieure ou égale à 300 Nm3/h et situées en métropole continentale
</t>
    </r>
    <r>
      <rPr>
        <b/>
        <sz val="14"/>
        <color rgb="FFC00000"/>
        <rFont val="Arial"/>
        <family val="2"/>
      </rPr>
      <t>Tarif = K * (Tbase + p * Peu + Pre - Rai)</t>
    </r>
  </si>
  <si>
    <r>
      <t xml:space="preserve">Biométhane produit en installations de stockage de déchets non dangereux à partir de déchets ménagers et assimilés présentant une capacité maximale de production inférieure ou égale à 300 Nm3/h et situées en métropole continentale
</t>
    </r>
    <r>
      <rPr>
        <b/>
        <sz val="14"/>
        <color rgb="FFC00000"/>
        <rFont val="Arial"/>
        <family val="2"/>
      </rPr>
      <t xml:space="preserve">
Tarif = K * (Tbase + Pef - Rai)</t>
    </r>
  </si>
  <si>
    <r>
      <t>* Les coefficients K, S</t>
    </r>
    <r>
      <rPr>
        <vertAlign val="subscript"/>
        <sz val="12"/>
        <color theme="1"/>
        <rFont val="Arial"/>
        <family val="2"/>
      </rPr>
      <t>N</t>
    </r>
    <r>
      <rPr>
        <sz val="12"/>
        <color theme="1"/>
        <rFont val="Arial"/>
        <family val="2"/>
      </rPr>
      <t>, C</t>
    </r>
    <r>
      <rPr>
        <vertAlign val="subscript"/>
        <sz val="12"/>
        <color theme="1"/>
        <rFont val="Arial"/>
        <family val="2"/>
      </rPr>
      <t>N</t>
    </r>
    <r>
      <rPr>
        <sz val="12"/>
        <color theme="1"/>
        <rFont val="Arial"/>
        <family val="2"/>
      </rPr>
      <t>, et D</t>
    </r>
    <r>
      <rPr>
        <vertAlign val="subscript"/>
        <sz val="12"/>
        <color theme="1"/>
        <rFont val="Arial"/>
        <family val="2"/>
      </rPr>
      <t>N</t>
    </r>
    <r>
      <rPr>
        <sz val="12"/>
        <color theme="1"/>
        <rFont val="Arial"/>
        <family val="2"/>
      </rPr>
      <t xml:space="preserve"> sont définis à l'Annexe IV de l'arrêté du 23 novembre 2020 fixant les conditions d'achat du biométhane injecté dans les réseaux de gaz naturel pour les installations de capacité maximale de production inférieure à 300 Nm3/h et situées en métropole continentale.</t>
    </r>
  </si>
  <si>
    <r>
      <t xml:space="preserve">Biométhane produit par la méthanisation en digesteur de produits ou déchets non dangereux, hors matières résultant du traitement des eaux usées urbaines ou industrielles, et injecté dans un réseau de gaz naturel, par des installations présentant une capacité maximale de production annuelle prévisionnelle inférieure à 25 GWh PCS/an et situées en métropole continentale 
</t>
    </r>
    <r>
      <rPr>
        <b/>
        <sz val="14"/>
        <color rgb="FFC00000"/>
        <rFont val="Arial"/>
        <family val="2"/>
      </rPr>
      <t>Tarif = K * (Tbase + Pef + Pre - Rai)</t>
    </r>
  </si>
  <si>
    <r>
      <t xml:space="preserve">Biométhane produit par la méthanisation en digesteur de produits ou déchets non dangereux, y compris des matières résultant du traitement des eaux usées urbaines ou industrielles, et injecté dans un réseau de gaz naturel, par des installations présentant une capacité maximale de production annuelle prévisionnelle inférieure à 25 GWh PCS/an et situées en métropole continentale
</t>
    </r>
    <r>
      <rPr>
        <b/>
        <sz val="14"/>
        <color rgb="FFC00000"/>
        <rFont val="Arial"/>
        <family val="2"/>
      </rPr>
      <t>Tarif = K * (Tbase + p * Peu + Pre - Rai)</t>
    </r>
  </si>
  <si>
    <r>
      <t xml:space="preserve">Biométhane produit en installations de stockage de déchets non dangereux à partir de déchets ménagers et assimilés présentant une capacité maximale de production annuelle prévisionnelle inférieure à 25 GWh PCS/an et situées en métropole continentale
</t>
    </r>
    <r>
      <rPr>
        <b/>
        <sz val="14"/>
        <color rgb="FFC00000"/>
        <rFont val="Arial"/>
        <family val="2"/>
      </rPr>
      <t xml:space="preserve">
Tarif = K * (Tbase + Pef - Rai)</t>
    </r>
  </si>
  <si>
    <r>
      <t>* Les coefficients K, S</t>
    </r>
    <r>
      <rPr>
        <vertAlign val="subscript"/>
        <sz val="12"/>
        <color theme="1"/>
        <rFont val="Arial"/>
        <family val="2"/>
      </rPr>
      <t>N</t>
    </r>
    <r>
      <rPr>
        <sz val="12"/>
        <color theme="1"/>
        <rFont val="Arial"/>
        <family val="2"/>
      </rPr>
      <t>, C</t>
    </r>
    <r>
      <rPr>
        <vertAlign val="subscript"/>
        <sz val="12"/>
        <color theme="1"/>
        <rFont val="Arial"/>
        <family val="2"/>
      </rPr>
      <t>N</t>
    </r>
    <r>
      <rPr>
        <sz val="12"/>
        <color theme="1"/>
        <rFont val="Arial"/>
        <family val="2"/>
      </rPr>
      <t>, et D</t>
    </r>
    <r>
      <rPr>
        <vertAlign val="subscript"/>
        <sz val="12"/>
        <color theme="1"/>
        <rFont val="Arial"/>
        <family val="2"/>
      </rPr>
      <t>N</t>
    </r>
    <r>
      <rPr>
        <sz val="12"/>
        <color theme="1"/>
        <rFont val="Arial"/>
        <family val="2"/>
      </rPr>
      <t xml:space="preserve"> sont définis à l'Annexe IV de l'arrêté du 13 décembre 2021 fixant les conditions d'achat du biométhane injecté dans les réseaux de gaz naturel pour les installations de production annuelle prévisionnelle inférieure à 25 GWh PCS/an et situées en métropole continentale.</t>
    </r>
  </si>
  <si>
    <r>
      <t>Récapitulatif des paramètres* définis par l</t>
    </r>
    <r>
      <rPr>
        <b/>
        <sz val="20"/>
        <color theme="1"/>
        <rFont val="Arial"/>
        <family val="2"/>
      </rPr>
      <t>'arrêté modificatif du 20 septembre 2022</t>
    </r>
    <r>
      <rPr>
        <sz val="20"/>
        <color theme="1"/>
        <rFont val="Arial"/>
        <family val="2"/>
      </rPr>
      <t xml:space="preserve"> modifiant l'arrêté du 13 décembre 2021 fixant les conditions d'achat du biométhane injecté dans les réseaux de gaz naturel pour les installations de production annuelle prévisionnelle inférieure à 25 GWh PCS/an et situées en métropole continentale.</t>
    </r>
  </si>
  <si>
    <r>
      <t>* Les coefficients K, S</t>
    </r>
    <r>
      <rPr>
        <vertAlign val="subscript"/>
        <sz val="12"/>
        <color theme="1"/>
        <rFont val="Arial"/>
        <family val="2"/>
      </rPr>
      <t>N</t>
    </r>
    <r>
      <rPr>
        <sz val="12"/>
        <color theme="1"/>
        <rFont val="Arial"/>
        <family val="2"/>
      </rPr>
      <t>, C</t>
    </r>
    <r>
      <rPr>
        <vertAlign val="subscript"/>
        <sz val="12"/>
        <color theme="1"/>
        <rFont val="Arial"/>
        <family val="2"/>
      </rPr>
      <t>N</t>
    </r>
    <r>
      <rPr>
        <sz val="12"/>
        <color theme="1"/>
        <rFont val="Arial"/>
        <family val="2"/>
      </rPr>
      <t>, et D</t>
    </r>
    <r>
      <rPr>
        <vertAlign val="subscript"/>
        <sz val="12"/>
        <color theme="1"/>
        <rFont val="Arial"/>
        <family val="2"/>
      </rPr>
      <t>N</t>
    </r>
    <r>
      <rPr>
        <sz val="12"/>
        <color theme="1"/>
        <rFont val="Arial"/>
        <family val="2"/>
      </rPr>
      <t xml:space="preserve"> sont définis à l'Annexe IV de l'arrêté modificatif du 20 septembre 2022 modifiant l'arrêté du 13 décembre 2022 fixant les conditions d'achat du biométhane injecté dans les réseaux de gaz naturel pour les installations de production annuelle prévisionnelle inférieure à 25 GWh PCS/an et situées en métropole continentale. </t>
    </r>
  </si>
  <si>
    <r>
      <t>Récapitulatif des paramètres* définis par l</t>
    </r>
    <r>
      <rPr>
        <b/>
        <sz val="20"/>
        <color theme="1"/>
        <rFont val="Arial"/>
        <family val="2"/>
      </rPr>
      <t>'Arrêté du 10 juin 2023 fixant les conditions d'achat du biométhane injecté dans les réseaux de gaz naturel</t>
    </r>
    <r>
      <rPr>
        <sz val="20"/>
        <color theme="1"/>
        <rFont val="Arial"/>
        <family val="2"/>
      </rPr>
      <t xml:space="preserve"> pour les installations de production annuelle prévisionnelle inférieure à 25 GWh PCS/an et situées en métropole continentale.</t>
    </r>
  </si>
  <si>
    <r>
      <t xml:space="preserve">Biométhane produit par la méthanisation en digesteur de produits ou déchets non dangereux, hors matières résultant du traitement des eaux usées urbaines ou industrielles, et injecté dans un réseau de gaz naturel, par des installations présentant une capacité maximale de production annuelle prévisionnelle inférieure à 25 GWh PCS/an et situées en métropole continentale 
</t>
    </r>
    <r>
      <rPr>
        <b/>
        <sz val="14"/>
        <color rgb="FFC00000"/>
        <rFont val="Arial"/>
        <family val="2"/>
      </rPr>
      <t>Tarif = K * (Tbase + Pef + Pre)</t>
    </r>
  </si>
  <si>
    <r>
      <t xml:space="preserve">Biométhane produit par la méthanisation en digesteur de produits ou déchets non dangereux, y compris des matières résultant du traitement des eaux usées urbaines ou industrielles, et injecté dans un réseau de gaz naturel, par des installations présentant une capacité maximale de production annuelle prévisionnelle inférieure à 25 GWh PCS/an et situées en métropole continentale
</t>
    </r>
    <r>
      <rPr>
        <b/>
        <sz val="14"/>
        <color rgb="FFC00000"/>
        <rFont val="Arial"/>
        <family val="2"/>
      </rPr>
      <t>Tarif = K * (Tbase + p * Peu + Pre)</t>
    </r>
  </si>
  <si>
    <r>
      <t xml:space="preserve">Biométhane produit en installations de stockage de déchets non dangereux à partir de déchets ménagers et assimilés présentant une capacité maximale de production annuelle prévisionnelle inférieure à 25 GWh PCS/an et situées en métropole continentale
</t>
    </r>
    <r>
      <rPr>
        <b/>
        <sz val="14"/>
        <color rgb="FFC00000"/>
        <rFont val="Arial"/>
        <family val="2"/>
      </rPr>
      <t xml:space="preserve">
Tarif = K * (Tbase + Pef)</t>
    </r>
  </si>
  <si>
    <r>
      <t>* Les coefficients K, S</t>
    </r>
    <r>
      <rPr>
        <vertAlign val="subscript"/>
        <sz val="12"/>
        <color theme="1"/>
        <rFont val="Arial"/>
        <family val="2"/>
      </rPr>
      <t>N</t>
    </r>
    <r>
      <rPr>
        <sz val="12"/>
        <color theme="1"/>
        <rFont val="Arial"/>
        <family val="2"/>
      </rPr>
      <t>, C</t>
    </r>
    <r>
      <rPr>
        <vertAlign val="subscript"/>
        <sz val="12"/>
        <color theme="1"/>
        <rFont val="Arial"/>
        <family val="2"/>
      </rPr>
      <t>N</t>
    </r>
    <r>
      <rPr>
        <sz val="12"/>
        <color theme="1"/>
        <rFont val="Arial"/>
        <family val="2"/>
      </rPr>
      <t>, et D</t>
    </r>
    <r>
      <rPr>
        <vertAlign val="subscript"/>
        <sz val="12"/>
        <color theme="1"/>
        <rFont val="Arial"/>
        <family val="2"/>
      </rPr>
      <t>N</t>
    </r>
    <r>
      <rPr>
        <sz val="12"/>
        <color theme="1"/>
        <rFont val="Arial"/>
        <family val="2"/>
      </rPr>
      <t xml:space="preserve"> sont définis à l'Annexe IV de l'Arrêté du 10 juin 2023 fixant les conditions d'achat du biométhane injecté dans les réseaux de gaz naturel pour les installations de production annuelle prévisionnelle inférieure à 25 GWh PCS/an et situées en métropole continentale.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</si>
</sst>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0.000"/>
    <numFmt numFmtId="166" formatCode="0.0"/>
    <numFmt numFmtId="167" formatCode="0.00000"/>
  </numFmts>
  <fonts count="28" x14ac:knownFonts="1">
    <font>
      <sz val="11"/>
      <color theme="1"/>
      <name val="Calibri"/>
      <family val="2"/>
      <scheme val="minor"/>
    </font>
    <font>
      <sz val="8"/>
      <name val="Calibri"/>
      <family val="2"/>
      <scheme val="minor"/>
    </font>
    <font>
      <sz val="26"/>
      <color theme="0"/>
      <name val="Arial"/>
      <family val="2"/>
    </font>
    <font>
      <sz val="11"/>
      <color theme="1"/>
      <name val="Arial"/>
      <family val="2"/>
    </font>
    <font>
      <b/>
      <sz val="11"/>
      <color rgb="FFC00000"/>
      <name val="Arial"/>
      <family val="2"/>
    </font>
    <font>
      <b/>
      <sz val="11"/>
      <color theme="1"/>
      <name val="Arial"/>
      <family val="2"/>
    </font>
    <font>
      <sz val="10"/>
      <color theme="1"/>
      <name val="Arial"/>
      <family val="2"/>
    </font>
    <font>
      <sz val="20"/>
      <color theme="1"/>
      <name val="Arial"/>
      <family val="2"/>
    </font>
    <font>
      <sz val="14"/>
      <color theme="1"/>
      <name val="Arial"/>
      <family val="2"/>
    </font>
    <font>
      <b/>
      <sz val="17"/>
      <color theme="1"/>
      <name val="Arial"/>
      <family val="2"/>
    </font>
    <font>
      <sz val="18"/>
      <color theme="0"/>
      <name val="Arial"/>
      <family val="2"/>
    </font>
    <font>
      <sz val="16"/>
      <name val="Arial"/>
      <family val="2"/>
    </font>
    <font>
      <b/>
      <sz val="12"/>
      <name val="Arial"/>
      <family val="2"/>
    </font>
    <font>
      <sz val="14"/>
      <name val="Arial"/>
      <family val="2"/>
    </font>
    <font>
      <b/>
      <sz val="14"/>
      <name val="Arial"/>
      <family val="2"/>
    </font>
    <font>
      <i/>
      <sz val="14"/>
      <color theme="1"/>
      <name val="Arial"/>
      <family val="2"/>
    </font>
    <font>
      <b/>
      <i/>
      <sz val="14"/>
      <name val="Arial"/>
      <family val="2"/>
    </font>
    <font>
      <b/>
      <i/>
      <sz val="16"/>
      <name val="Arial"/>
      <family val="2"/>
    </font>
    <font>
      <sz val="18"/>
      <name val="Arial"/>
      <family val="2"/>
    </font>
    <font>
      <b/>
      <sz val="14"/>
      <color rgb="FFC00000"/>
      <name val="Arial"/>
      <family val="2"/>
    </font>
    <font>
      <i/>
      <sz val="14"/>
      <name val="Arial"/>
      <family val="2"/>
    </font>
    <font>
      <b/>
      <i/>
      <sz val="14"/>
      <color rgb="FFC00000"/>
      <name val="Arial"/>
      <family val="2"/>
    </font>
    <font>
      <sz val="12"/>
      <color theme="1"/>
      <name val="Arial"/>
      <family val="2"/>
    </font>
    <font>
      <vertAlign val="subscript"/>
      <sz val="12"/>
      <color theme="1"/>
      <name val="Arial"/>
      <family val="2"/>
    </font>
    <font>
      <i/>
      <sz val="11"/>
      <color theme="1"/>
      <name val="Arial"/>
      <family val="2"/>
    </font>
    <font>
      <i/>
      <sz val="16"/>
      <color theme="1"/>
      <name val="Arial"/>
      <family val="2"/>
    </font>
    <font>
      <b/>
      <sz val="20"/>
      <color theme="1"/>
      <name val="Arial"/>
      <family val="2"/>
    </font>
    <font>
      <b/>
      <i/>
      <sz val="14"/>
      <color theme="1"/>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00000"/>
        <bgColor indexed="64"/>
      </patternFill>
    </fill>
    <fill>
      <patternFill patternType="solid">
        <fgColor rgb="FFFFB7B7"/>
        <bgColor indexed="64"/>
      </patternFill>
    </fill>
    <fill>
      <patternFill patternType="solid">
        <fgColor rgb="FFFFF3F3"/>
        <bgColor indexed="64"/>
      </patternFill>
    </fill>
  </fills>
  <borders count="17">
    <border>
      <left/>
      <right/>
      <top/>
      <bottom/>
      <diagonal/>
    </border>
    <border>
      <left/>
      <right/>
      <top/>
      <bottom style="thin">
        <color indexed="64"/>
      </bottom>
      <diagonal/>
    </border>
    <border>
      <left/>
      <right/>
      <top/>
      <bottom style="double">
        <color rgb="FFC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98">
    <xf numFmtId="0" fontId="0" fillId="0" borderId="0" xfId="0"/>
    <xf numFmtId="0" fontId="3" fillId="2" borderId="0" xfId="0" applyFont="1" applyFill="1" applyAlignment="1">
      <alignment vertical="center"/>
    </xf>
    <xf numFmtId="0" fontId="3" fillId="2" borderId="0" xfId="0" applyFont="1" applyFill="1"/>
    <xf numFmtId="0" fontId="4" fillId="2" borderId="2" xfId="0" applyFont="1" applyFill="1" applyBorder="1" applyAlignment="1">
      <alignment vertical="center"/>
    </xf>
    <xf numFmtId="0" fontId="3" fillId="2" borderId="2" xfId="0" applyFont="1" applyFill="1" applyBorder="1" applyAlignment="1">
      <alignment vertical="center"/>
    </xf>
    <xf numFmtId="0" fontId="5" fillId="2" borderId="0" xfId="0" applyFont="1" applyFill="1" applyAlignment="1">
      <alignment horizontal="center"/>
    </xf>
    <xf numFmtId="0" fontId="5" fillId="2" borderId="0" xfId="0" applyFont="1" applyFill="1" applyAlignment="1">
      <alignment horizontal="center" vertical="center"/>
    </xf>
    <xf numFmtId="0" fontId="3" fillId="2" borderId="0" xfId="0" applyFont="1" applyFill="1" applyAlignment="1">
      <alignment horizontal="right"/>
    </xf>
    <xf numFmtId="0" fontId="6" fillId="2" borderId="0" xfId="0" applyFont="1" applyFill="1"/>
    <xf numFmtId="0" fontId="5" fillId="2" borderId="0" xfId="0" applyFont="1" applyFill="1" applyAlignment="1">
      <alignment horizontal="right"/>
    </xf>
    <xf numFmtId="49" fontId="3" fillId="2" borderId="0" xfId="0" applyNumberFormat="1" applyFont="1" applyFill="1" applyAlignment="1">
      <alignment horizontal="left"/>
    </xf>
    <xf numFmtId="0" fontId="8" fillId="2" borderId="0" xfId="0" applyFont="1" applyFill="1" applyAlignment="1">
      <alignment vertical="center" wrapText="1"/>
    </xf>
    <xf numFmtId="0" fontId="9" fillId="2" borderId="0" xfId="0" applyFont="1" applyFill="1" applyAlignment="1">
      <alignment horizontal="center" vertical="center" wrapText="1"/>
    </xf>
    <xf numFmtId="0" fontId="12" fillId="3" borderId="10" xfId="0" applyFont="1" applyFill="1" applyBorder="1" applyAlignment="1">
      <alignment vertical="center"/>
    </xf>
    <xf numFmtId="0" fontId="12" fillId="3" borderId="6" xfId="0" applyFont="1" applyFill="1" applyBorder="1" applyAlignment="1">
      <alignment vertical="center"/>
    </xf>
    <xf numFmtId="14" fontId="15" fillId="2" borderId="3" xfId="0" applyNumberFormat="1" applyFont="1" applyFill="1" applyBorder="1" applyAlignment="1">
      <alignment horizontal="center" vertical="center"/>
    </xf>
    <xf numFmtId="0" fontId="15" fillId="2" borderId="3" xfId="0" applyFont="1" applyFill="1" applyBorder="1" applyAlignment="1">
      <alignment horizontal="center" vertical="center"/>
    </xf>
    <xf numFmtId="0" fontId="12" fillId="3" borderId="4" xfId="0" applyFont="1" applyFill="1" applyBorder="1" applyAlignment="1">
      <alignment vertical="center"/>
    </xf>
    <xf numFmtId="0" fontId="12" fillId="5" borderId="8" xfId="0" applyFont="1" applyFill="1" applyBorder="1" applyAlignment="1">
      <alignment vertical="center"/>
    </xf>
    <xf numFmtId="0" fontId="12" fillId="5" borderId="9" xfId="0" applyFont="1" applyFill="1" applyBorder="1" applyAlignment="1">
      <alignment vertical="center"/>
    </xf>
    <xf numFmtId="0" fontId="16" fillId="2" borderId="3" xfId="0" applyFont="1" applyFill="1" applyBorder="1" applyAlignment="1">
      <alignment horizontal="center" vertical="center"/>
    </xf>
    <xf numFmtId="3" fontId="16" fillId="2" borderId="3" xfId="0" applyNumberFormat="1" applyFont="1" applyFill="1" applyBorder="1" applyAlignment="1">
      <alignment horizontal="center" vertical="center"/>
    </xf>
    <xf numFmtId="0" fontId="3" fillId="2" borderId="0" xfId="0" applyFont="1" applyFill="1" applyAlignment="1">
      <alignment vertical="center" wrapText="1"/>
    </xf>
    <xf numFmtId="0" fontId="5" fillId="2" borderId="0" xfId="0" applyFont="1" applyFill="1" applyAlignment="1">
      <alignment horizontal="center" vertical="center" wrapText="1"/>
    </xf>
    <xf numFmtId="0" fontId="5" fillId="2" borderId="0" xfId="0" applyFont="1" applyFill="1"/>
    <xf numFmtId="165" fontId="16" fillId="2" borderId="3" xfId="0" applyNumberFormat="1" applyFont="1" applyFill="1" applyBorder="1" applyAlignment="1">
      <alignment horizontal="center" vertical="center"/>
    </xf>
    <xf numFmtId="167" fontId="16" fillId="2" borderId="3" xfId="0" applyNumberFormat="1" applyFont="1" applyFill="1" applyBorder="1" applyAlignment="1">
      <alignment horizontal="center" vertical="center"/>
    </xf>
    <xf numFmtId="0" fontId="8" fillId="2" borderId="3" xfId="0" applyFont="1" applyFill="1" applyBorder="1"/>
    <xf numFmtId="0" fontId="20" fillId="2" borderId="3" xfId="0" applyFont="1" applyFill="1" applyBorder="1" applyAlignment="1">
      <alignment horizontal="center" vertical="center" wrapText="1"/>
    </xf>
    <xf numFmtId="166" fontId="16" fillId="2" borderId="3" xfId="0" applyNumberFormat="1" applyFont="1" applyFill="1" applyBorder="1" applyAlignment="1">
      <alignment horizontal="center" vertical="center"/>
    </xf>
    <xf numFmtId="0" fontId="16" fillId="2" borderId="0" xfId="0" applyFont="1" applyFill="1" applyAlignment="1">
      <alignment horizontal="center" vertical="center"/>
    </xf>
    <xf numFmtId="165" fontId="16" fillId="2" borderId="0" xfId="0" applyNumberFormat="1" applyFont="1" applyFill="1" applyAlignment="1">
      <alignment horizontal="center" vertical="center"/>
    </xf>
    <xf numFmtId="0" fontId="21" fillId="2" borderId="0" xfId="0" applyFont="1" applyFill="1" applyAlignment="1">
      <alignment horizontal="center" vertical="center"/>
    </xf>
    <xf numFmtId="0" fontId="22" fillId="2" borderId="0" xfId="0" applyFont="1" applyFill="1" applyAlignment="1">
      <alignment vertical="center"/>
    </xf>
    <xf numFmtId="0" fontId="22" fillId="2" borderId="0" xfId="0" applyFont="1" applyFill="1" applyAlignment="1">
      <alignment vertical="center" wrapText="1"/>
    </xf>
    <xf numFmtId="0" fontId="22" fillId="2" borderId="0" xfId="0" applyFont="1" applyFill="1" applyAlignment="1">
      <alignment horizontal="left" vertical="center"/>
    </xf>
    <xf numFmtId="0" fontId="22" fillId="2" borderId="0" xfId="0" applyFont="1" applyFill="1" applyAlignment="1">
      <alignment horizontal="left" vertical="center" wrapText="1"/>
    </xf>
    <xf numFmtId="0" fontId="24" fillId="2" borderId="0" xfId="0" applyFont="1" applyFill="1" applyAlignment="1">
      <alignment wrapText="1"/>
    </xf>
    <xf numFmtId="164" fontId="3" fillId="2" borderId="0" xfId="0" applyNumberFormat="1" applyFont="1" applyFill="1"/>
    <xf numFmtId="3" fontId="20" fillId="2" borderId="3" xfId="0" applyNumberFormat="1" applyFont="1" applyFill="1" applyBorder="1" applyAlignment="1">
      <alignment horizontal="center" vertical="center"/>
    </xf>
    <xf numFmtId="0" fontId="20" fillId="2" borderId="3" xfId="0" applyFont="1" applyFill="1" applyBorder="1" applyAlignment="1">
      <alignment horizontal="center" vertical="center"/>
    </xf>
    <xf numFmtId="167" fontId="25" fillId="0" borderId="3" xfId="0" applyNumberFormat="1" applyFont="1" applyBorder="1" applyAlignment="1">
      <alignment horizontal="center" vertical="center"/>
    </xf>
    <xf numFmtId="166" fontId="20" fillId="2" borderId="3" xfId="0" applyNumberFormat="1" applyFont="1" applyFill="1" applyBorder="1" applyAlignment="1">
      <alignment horizontal="center" vertical="center"/>
    </xf>
    <xf numFmtId="14" fontId="27" fillId="2" borderId="3" xfId="0" applyNumberFormat="1" applyFont="1" applyFill="1" applyBorder="1" applyAlignment="1">
      <alignment horizontal="center" vertical="center"/>
    </xf>
    <xf numFmtId="0" fontId="12" fillId="5" borderId="0" xfId="0" applyFont="1" applyFill="1" applyAlignment="1">
      <alignment vertical="center"/>
    </xf>
    <xf numFmtId="3" fontId="21" fillId="2" borderId="3" xfId="0" applyNumberFormat="1" applyFont="1" applyFill="1" applyBorder="1" applyAlignment="1">
      <alignment horizontal="center" vertical="center"/>
    </xf>
    <xf numFmtId="1" fontId="20" fillId="2" borderId="3" xfId="0" applyNumberFormat="1" applyFont="1" applyFill="1" applyBorder="1" applyAlignment="1">
      <alignment horizontal="center" vertical="center"/>
    </xf>
    <xf numFmtId="3" fontId="21" fillId="0" borderId="3" xfId="0" applyNumberFormat="1" applyFont="1" applyBorder="1" applyAlignment="1">
      <alignment horizontal="center" vertical="center"/>
    </xf>
    <xf numFmtId="0" fontId="21" fillId="0" borderId="3" xfId="0" applyFont="1" applyBorder="1" applyAlignment="1">
      <alignment horizontal="center" vertical="center"/>
    </xf>
    <xf numFmtId="167" fontId="15" fillId="0" borderId="3" xfId="0" applyNumberFormat="1" applyFont="1" applyBorder="1" applyAlignment="1">
      <alignment horizontal="center" vertical="center"/>
    </xf>
    <xf numFmtId="167" fontId="21" fillId="0" borderId="3" xfId="0" applyNumberFormat="1" applyFont="1" applyBorder="1" applyAlignment="1">
      <alignment horizontal="center" vertical="center"/>
    </xf>
    <xf numFmtId="166" fontId="16" fillId="0" borderId="3" xfId="0" applyNumberFormat="1" applyFont="1" applyBorder="1" applyAlignment="1">
      <alignment horizontal="center" vertical="center"/>
    </xf>
    <xf numFmtId="166" fontId="20" fillId="0" borderId="3" xfId="0" applyNumberFormat="1" applyFont="1" applyBorder="1" applyAlignment="1">
      <alignment horizontal="center" vertical="center"/>
    </xf>
    <xf numFmtId="0" fontId="2" fillId="4" borderId="0" xfId="0" applyFont="1" applyFill="1" applyAlignment="1">
      <alignment horizontal="center" vertical="center" wrapText="1"/>
    </xf>
    <xf numFmtId="0" fontId="4" fillId="2" borderId="2" xfId="0" applyFont="1" applyFill="1" applyBorder="1" applyAlignment="1">
      <alignment horizontal="left" vertical="center"/>
    </xf>
    <xf numFmtId="0" fontId="4" fillId="2" borderId="0" xfId="0" applyFont="1" applyFill="1" applyAlignment="1">
      <alignment horizontal="left" vertical="center"/>
    </xf>
    <xf numFmtId="0" fontId="13" fillId="6" borderId="10" xfId="0" applyFont="1" applyFill="1" applyBorder="1" applyAlignment="1">
      <alignment horizontal="center" vertical="center"/>
    </xf>
    <xf numFmtId="0" fontId="13" fillId="6" borderId="4" xfId="0" applyFont="1" applyFill="1" applyBorder="1" applyAlignment="1">
      <alignment horizontal="center" vertical="center"/>
    </xf>
    <xf numFmtId="0" fontId="15" fillId="2" borderId="7" xfId="0" applyFont="1" applyFill="1" applyBorder="1" applyAlignment="1">
      <alignment horizontal="right" vertical="center"/>
    </xf>
    <xf numFmtId="0" fontId="15" fillId="2" borderId="8" xfId="0" applyFont="1" applyFill="1" applyBorder="1" applyAlignment="1">
      <alignment horizontal="right" vertical="center"/>
    </xf>
    <xf numFmtId="0" fontId="15" fillId="2" borderId="9" xfId="0" applyFont="1" applyFill="1" applyBorder="1" applyAlignment="1">
      <alignment horizontal="right" vertical="center"/>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8" fillId="2" borderId="3" xfId="0" applyFont="1" applyFill="1" applyBorder="1" applyAlignment="1">
      <alignment horizontal="center" vertical="center" wrapText="1"/>
    </xf>
    <xf numFmtId="0" fontId="18" fillId="2" borderId="3" xfId="0" applyFont="1" applyFill="1" applyBorder="1" applyAlignment="1">
      <alignment horizontal="center" vertical="center"/>
    </xf>
    <xf numFmtId="0" fontId="13" fillId="2" borderId="3"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1" fillId="5" borderId="11" xfId="0" applyFont="1" applyFill="1" applyBorder="1" applyAlignment="1">
      <alignment horizontal="center" wrapText="1"/>
    </xf>
    <xf numFmtId="0" fontId="11" fillId="5" borderId="12" xfId="0" applyFont="1" applyFill="1" applyBorder="1" applyAlignment="1">
      <alignment horizontal="center" wrapText="1"/>
    </xf>
    <xf numFmtId="0" fontId="11" fillId="5" borderId="13" xfId="0" applyFont="1" applyFill="1" applyBorder="1" applyAlignment="1">
      <alignment horizontal="center" wrapText="1"/>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0" fontId="14" fillId="5" borderId="15"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16" xfId="0" applyFont="1" applyFill="1" applyBorder="1" applyAlignment="1">
      <alignment horizontal="center" vertical="center" wrapText="1"/>
    </xf>
    <xf numFmtId="0" fontId="15" fillId="2" borderId="3" xfId="0" applyFont="1" applyFill="1" applyBorder="1" applyAlignment="1">
      <alignment horizontal="right" vertical="center"/>
    </xf>
    <xf numFmtId="0" fontId="16" fillId="2" borderId="3"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4" xfId="0" applyFont="1" applyFill="1" applyBorder="1" applyAlignment="1">
      <alignment horizontal="center" vertical="center"/>
    </xf>
    <xf numFmtId="0" fontId="7" fillId="6" borderId="3"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13" fillId="6" borderId="3"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C00000"/>
      <color rgb="FFFFF3F3"/>
      <color rgb="FFFFB7B7"/>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3</xdr:col>
      <xdr:colOff>1238943</xdr:colOff>
      <xdr:row>6</xdr:row>
      <xdr:rowOff>152565</xdr:rowOff>
    </xdr:to>
    <xdr:pic>
      <xdr:nvPicPr>
        <xdr:cNvPr id="2" name="Image 1">
          <a:extLst>
            <a:ext uri="{FF2B5EF4-FFF2-40B4-BE49-F238E27FC236}">
              <a16:creationId xmlns:a16="http://schemas.microsoft.com/office/drawing/2014/main" id="{A22FC933-CCB7-7D3F-EA54-E17278B9476F}"/>
            </a:ext>
          </a:extLst>
        </xdr:cNvPr>
        <xdr:cNvPicPr>
          <a:picLocks noChangeAspect="1"/>
        </xdr:cNvPicPr>
      </xdr:nvPicPr>
      <xdr:blipFill>
        <a:blip xmlns:r="http://schemas.openxmlformats.org/officeDocument/2006/relationships" r:embed="rId1"/>
        <a:stretch>
          <a:fillRect/>
        </a:stretch>
      </xdr:blipFill>
      <xdr:spPr>
        <a:xfrm>
          <a:off x="57150" y="57150"/>
          <a:ext cx="4963218" cy="1181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158750</xdr:colOff>
      <xdr:row>0</xdr:row>
      <xdr:rowOff>79375</xdr:rowOff>
    </xdr:from>
    <xdr:to>
      <xdr:col>1</xdr:col>
      <xdr:colOff>2121593</xdr:colOff>
      <xdr:row>2</xdr:row>
      <xdr:rowOff>117640</xdr:rowOff>
    </xdr:to>
    <xdr:pic>
      <xdr:nvPicPr>
        <xdr:cNvPr id="3" name="Image 2">
          <a:extLst>
            <a:ext uri="{FF2B5EF4-FFF2-40B4-BE49-F238E27FC236}">
              <a16:creationId xmlns:a16="http://schemas.microsoft.com/office/drawing/2014/main" id="{02CC229A-7702-4356-BBDE-93344A661E68}"/>
            </a:ext>
          </a:extLst>
        </xdr:cNvPr>
        <xdr:cNvPicPr>
          <a:picLocks noChangeAspect="1"/>
        </xdr:cNvPicPr>
      </xdr:nvPicPr>
      <xdr:blipFill>
        <a:blip xmlns:r="http://schemas.openxmlformats.org/officeDocument/2006/relationships" r:embed="rId1"/>
        <a:stretch>
          <a:fillRect/>
        </a:stretch>
      </xdr:blipFill>
      <xdr:spPr>
        <a:xfrm>
          <a:off x="158750" y="79375"/>
          <a:ext cx="4963218" cy="11812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122464</xdr:rowOff>
    </xdr:from>
    <xdr:to>
      <xdr:col>1</xdr:col>
      <xdr:colOff>1956039</xdr:colOff>
      <xdr:row>3</xdr:row>
      <xdr:rowOff>11050</xdr:rowOff>
    </xdr:to>
    <xdr:pic>
      <xdr:nvPicPr>
        <xdr:cNvPr id="3" name="Image 2">
          <a:extLst>
            <a:ext uri="{FF2B5EF4-FFF2-40B4-BE49-F238E27FC236}">
              <a16:creationId xmlns:a16="http://schemas.microsoft.com/office/drawing/2014/main" id="{2EE61E49-3929-459E-B09D-2450DECA0BCB}"/>
            </a:ext>
          </a:extLst>
        </xdr:cNvPr>
        <xdr:cNvPicPr>
          <a:picLocks noChangeAspect="1"/>
        </xdr:cNvPicPr>
      </xdr:nvPicPr>
      <xdr:blipFill>
        <a:blip xmlns:r="http://schemas.openxmlformats.org/officeDocument/2006/relationships" r:embed="rId1"/>
        <a:stretch>
          <a:fillRect/>
        </a:stretch>
      </xdr:blipFill>
      <xdr:spPr>
        <a:xfrm>
          <a:off x="0" y="122464"/>
          <a:ext cx="4963218" cy="11812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171450</xdr:rowOff>
    </xdr:from>
    <xdr:to>
      <xdr:col>1</xdr:col>
      <xdr:colOff>2010468</xdr:colOff>
      <xdr:row>3</xdr:row>
      <xdr:rowOff>38265</xdr:rowOff>
    </xdr:to>
    <xdr:pic>
      <xdr:nvPicPr>
        <xdr:cNvPr id="3" name="Image 2">
          <a:extLst>
            <a:ext uri="{FF2B5EF4-FFF2-40B4-BE49-F238E27FC236}">
              <a16:creationId xmlns:a16="http://schemas.microsoft.com/office/drawing/2014/main" id="{80668870-8F8A-441E-B5BE-27F2805AF449}"/>
            </a:ext>
          </a:extLst>
        </xdr:cNvPr>
        <xdr:cNvPicPr>
          <a:picLocks noChangeAspect="1"/>
        </xdr:cNvPicPr>
      </xdr:nvPicPr>
      <xdr:blipFill>
        <a:blip xmlns:r="http://schemas.openxmlformats.org/officeDocument/2006/relationships" r:embed="rId1"/>
        <a:stretch>
          <a:fillRect/>
        </a:stretch>
      </xdr:blipFill>
      <xdr:spPr>
        <a:xfrm>
          <a:off x="57150" y="171450"/>
          <a:ext cx="4963218" cy="11812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285751</xdr:colOff>
      <xdr:row>1</xdr:row>
      <xdr:rowOff>0</xdr:rowOff>
    </xdr:from>
    <xdr:to>
      <xdr:col>1</xdr:col>
      <xdr:colOff>2248594</xdr:colOff>
      <xdr:row>3</xdr:row>
      <xdr:rowOff>85890</xdr:rowOff>
    </xdr:to>
    <xdr:pic>
      <xdr:nvPicPr>
        <xdr:cNvPr id="3" name="Image 2">
          <a:extLst>
            <a:ext uri="{FF2B5EF4-FFF2-40B4-BE49-F238E27FC236}">
              <a16:creationId xmlns:a16="http://schemas.microsoft.com/office/drawing/2014/main" id="{1809166C-5610-40FB-840D-6E32A6266C87}"/>
            </a:ext>
          </a:extLst>
        </xdr:cNvPr>
        <xdr:cNvPicPr>
          <a:picLocks noChangeAspect="1"/>
        </xdr:cNvPicPr>
      </xdr:nvPicPr>
      <xdr:blipFill>
        <a:blip xmlns:r="http://schemas.openxmlformats.org/officeDocument/2006/relationships" r:embed="rId1"/>
        <a:stretch>
          <a:fillRect/>
        </a:stretch>
      </xdr:blipFill>
      <xdr:spPr>
        <a:xfrm>
          <a:off x="285751" y="190500"/>
          <a:ext cx="4963218" cy="1181265"/>
        </a:xfrm>
        <a:prstGeom prst="rect">
          <a:avLst/>
        </a:prstGeom>
      </xdr:spPr>
    </xdr:pic>
    <xdr:clientData/>
  </xdr:twoCellAnchor>
  <xdr:twoCellAnchor>
    <xdr:from>
      <xdr:col>13</xdr:col>
      <xdr:colOff>101599</xdr:colOff>
      <xdr:row>17</xdr:row>
      <xdr:rowOff>38100</xdr:rowOff>
    </xdr:from>
    <xdr:to>
      <xdr:col>16</xdr:col>
      <xdr:colOff>469900</xdr:colOff>
      <xdr:row>22</xdr:row>
      <xdr:rowOff>762000</xdr:rowOff>
    </xdr:to>
    <xdr:sp macro="" textlink="">
      <xdr:nvSpPr>
        <xdr:cNvPr id="4" name="ZoneTexte 3">
          <a:extLst>
            <a:ext uri="{FF2B5EF4-FFF2-40B4-BE49-F238E27FC236}">
              <a16:creationId xmlns:a16="http://schemas.microsoft.com/office/drawing/2014/main" id="{90057337-AF8B-C434-A9CA-93111313C2C0}"/>
            </a:ext>
          </a:extLst>
        </xdr:cNvPr>
        <xdr:cNvSpPr txBox="1"/>
      </xdr:nvSpPr>
      <xdr:spPr>
        <a:xfrm>
          <a:off x="32105599" y="5473700"/>
          <a:ext cx="3530601" cy="2387600"/>
        </a:xfrm>
        <a:prstGeom prst="rect">
          <a:avLst/>
        </a:prstGeom>
        <a:solidFill>
          <a:schemeClr val="accent1"/>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fr-FR" sz="1400">
              <a:latin typeface="Arial" panose="020B0604020202020204" pitchFamily="34" charset="0"/>
              <a:cs typeface="Arial" panose="020B0604020202020204" pitchFamily="34" charset="0"/>
            </a:rPr>
            <a:t>A</a:t>
          </a:r>
          <a:r>
            <a:rPr lang="fr-FR" sz="1400" baseline="0">
              <a:latin typeface="Arial" panose="020B0604020202020204" pitchFamily="34" charset="0"/>
              <a:cs typeface="Arial" panose="020B0604020202020204" pitchFamily="34" charset="0"/>
            </a:rPr>
            <a:t> l'occasion de la publication du 31/01/2025, des indices révisés de la série 010764313 ont été publiés par l'INSEE. Par ailleurs, le coefficient de raccordement avec l'ancienne série en base 2015 est modifié.</a:t>
          </a:r>
        </a:p>
        <a:p>
          <a:r>
            <a:rPr lang="fr-FR" sz="1400" baseline="0">
              <a:latin typeface="Arial" panose="020B0604020202020204" pitchFamily="34" charset="0"/>
              <a:cs typeface="Arial" panose="020B0604020202020204" pitchFamily="34" charset="0"/>
            </a:rPr>
            <a:t>Ainsi, pour les indices K dont la date de fin d'indexation est postérieure à Février 2025, l'indice de raccordement utilisé pour la série A10BE base 2015 est 1,1153. </a:t>
          </a:r>
          <a:endParaRPr lang="fr-FR" sz="14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8:N25"/>
  <sheetViews>
    <sheetView zoomScaleNormal="100" workbookViewId="0">
      <selection activeCell="D6" sqref="D6"/>
    </sheetView>
  </sheetViews>
  <sheetFormatPr baseColWidth="10" defaultColWidth="11.42578125" defaultRowHeight="14.25" x14ac:dyDescent="0.2"/>
  <cols>
    <col min="1" max="1" width="11.42578125" style="2"/>
    <col min="2" max="2" width="43.140625" style="2" customWidth="1"/>
    <col min="3" max="3" width="2.140625" style="2" customWidth="1"/>
    <col min="4" max="4" width="39.85546875" style="2" customWidth="1"/>
    <col min="5" max="16384" width="11.42578125" style="2"/>
  </cols>
  <sheetData>
    <row r="8" spans="1:14" s="1" customFormat="1" ht="33" customHeight="1" thickBot="1" x14ac:dyDescent="0.3">
      <c r="A8" s="53" t="s">
        <v>54</v>
      </c>
      <c r="B8" s="53"/>
      <c r="D8" s="54" t="s">
        <v>0</v>
      </c>
      <c r="E8" s="54"/>
      <c r="F8" s="55"/>
      <c r="G8" s="55"/>
      <c r="H8" s="55"/>
      <c r="I8" s="55"/>
      <c r="J8" s="55"/>
      <c r="K8" s="55"/>
      <c r="L8" s="55"/>
      <c r="M8" s="55"/>
      <c r="N8" s="55"/>
    </row>
    <row r="9" spans="1:14" ht="27.75" customHeight="1" thickTop="1" x14ac:dyDescent="0.2">
      <c r="A9" s="53"/>
      <c r="B9" s="53"/>
      <c r="D9" s="2" t="s">
        <v>29</v>
      </c>
      <c r="E9" s="2" t="s">
        <v>28</v>
      </c>
    </row>
    <row r="10" spans="1:14" ht="15" customHeight="1" x14ac:dyDescent="0.2">
      <c r="A10" s="53"/>
      <c r="B10" s="53"/>
      <c r="D10" s="2" t="s">
        <v>55</v>
      </c>
      <c r="E10" s="2" t="s">
        <v>33</v>
      </c>
    </row>
    <row r="11" spans="1:14" ht="15" customHeight="1" x14ac:dyDescent="0.2">
      <c r="A11" s="53"/>
      <c r="B11" s="53"/>
      <c r="D11" s="2" t="s">
        <v>56</v>
      </c>
      <c r="E11" s="2" t="s">
        <v>57</v>
      </c>
    </row>
    <row r="12" spans="1:14" ht="15" customHeight="1" x14ac:dyDescent="0.2">
      <c r="A12" s="53"/>
      <c r="B12" s="53"/>
      <c r="D12" s="2" t="s">
        <v>52</v>
      </c>
      <c r="E12" s="2" t="s">
        <v>53</v>
      </c>
    </row>
    <row r="13" spans="1:14" ht="15" customHeight="1" x14ac:dyDescent="0.2">
      <c r="A13" s="53"/>
      <c r="B13" s="53"/>
    </row>
    <row r="14" spans="1:14" s="1" customFormat="1" ht="37.5" customHeight="1" thickBot="1" x14ac:dyDescent="0.3">
      <c r="A14" s="53"/>
      <c r="B14" s="53"/>
      <c r="D14" s="3" t="s">
        <v>1</v>
      </c>
      <c r="E14" s="4"/>
    </row>
    <row r="15" spans="1:14" ht="33.75" customHeight="1" thickTop="1" x14ac:dyDescent="0.25">
      <c r="A15" s="53"/>
      <c r="B15" s="53"/>
      <c r="D15" s="5" t="s">
        <v>45</v>
      </c>
      <c r="E15" s="2" t="s">
        <v>42</v>
      </c>
    </row>
    <row r="16" spans="1:14" ht="15" customHeight="1" x14ac:dyDescent="0.2">
      <c r="A16" s="53"/>
      <c r="B16" s="53"/>
      <c r="D16" s="6" t="s">
        <v>46</v>
      </c>
      <c r="E16" s="2" t="s">
        <v>43</v>
      </c>
    </row>
    <row r="17" spans="1:6" ht="15" customHeight="1" x14ac:dyDescent="0.2">
      <c r="A17" s="53"/>
      <c r="B17" s="53"/>
      <c r="D17" s="6"/>
      <c r="E17" s="2" t="s">
        <v>44</v>
      </c>
    </row>
    <row r="18" spans="1:6" ht="15" customHeight="1" x14ac:dyDescent="0.2">
      <c r="A18" s="53"/>
      <c r="B18" s="53"/>
      <c r="D18" s="6" t="s">
        <v>4</v>
      </c>
      <c r="E18" s="2" t="s">
        <v>8</v>
      </c>
    </row>
    <row r="19" spans="1:6" ht="15" customHeight="1" x14ac:dyDescent="0.2">
      <c r="A19" s="53"/>
      <c r="B19" s="53"/>
      <c r="D19" s="6" t="s">
        <v>9</v>
      </c>
      <c r="E19" s="2" t="s">
        <v>8</v>
      </c>
    </row>
    <row r="20" spans="1:6" ht="15" customHeight="1" x14ac:dyDescent="0.2">
      <c r="A20" s="53"/>
      <c r="B20" s="53"/>
      <c r="D20" s="6" t="s">
        <v>3</v>
      </c>
      <c r="E20" s="2" t="s">
        <v>7</v>
      </c>
    </row>
    <row r="21" spans="1:6" s="1" customFormat="1" ht="36.75" customHeight="1" x14ac:dyDescent="0.2">
      <c r="A21" s="53"/>
      <c r="B21" s="53"/>
      <c r="D21" s="2"/>
      <c r="E21" s="2"/>
      <c r="F21" s="2"/>
    </row>
    <row r="22" spans="1:6" s="1" customFormat="1" ht="15" customHeight="1" x14ac:dyDescent="0.2">
      <c r="A22" s="53"/>
      <c r="B22" s="53"/>
      <c r="D22" s="7" t="s">
        <v>47</v>
      </c>
      <c r="E22" s="8" t="s">
        <v>48</v>
      </c>
      <c r="F22" s="2"/>
    </row>
    <row r="23" spans="1:6" ht="28.5" customHeight="1" thickBot="1" x14ac:dyDescent="0.25">
      <c r="A23" s="53"/>
      <c r="B23" s="53"/>
      <c r="D23" s="3" t="s">
        <v>2</v>
      </c>
      <c r="E23" s="4"/>
      <c r="F23" s="1"/>
    </row>
    <row r="24" spans="1:6" ht="15" customHeight="1" thickTop="1" x14ac:dyDescent="0.25">
      <c r="A24" s="53"/>
      <c r="B24" s="53"/>
      <c r="D24" s="9" t="s">
        <v>5</v>
      </c>
      <c r="E24" s="10" t="s">
        <v>65</v>
      </c>
    </row>
    <row r="25" spans="1:6" ht="15" x14ac:dyDescent="0.25">
      <c r="D25" s="9" t="s">
        <v>6</v>
      </c>
      <c r="E25" s="10" t="s">
        <v>66</v>
      </c>
    </row>
  </sheetData>
  <mergeCells count="2">
    <mergeCell ref="A8:B24"/>
    <mergeCell ref="D8:N8"/>
  </mergeCells>
  <phoneticPr fontId="1" type="noConversion"/>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07C35-B5C6-4282-8A3C-34F0A9CDA8AB}">
  <sheetPr codeName="Feuil2"/>
  <dimension ref="A2:V33"/>
  <sheetViews>
    <sheetView zoomScale="60" zoomScaleNormal="60" workbookViewId="0">
      <selection activeCell="C2" sqref="A1:XFD1048576"/>
    </sheetView>
  </sheetViews>
  <sheetFormatPr baseColWidth="10" defaultColWidth="9.140625" defaultRowHeight="14.25" x14ac:dyDescent="0.2"/>
  <cols>
    <col min="1" max="1" width="45" style="2" customWidth="1"/>
    <col min="2" max="2" width="62.28515625" style="2" customWidth="1"/>
    <col min="3" max="3" width="173.7109375" style="2" customWidth="1"/>
    <col min="4" max="4" width="19.7109375" style="2" customWidth="1"/>
    <col min="5" max="5" width="20.5703125" style="2" customWidth="1"/>
    <col min="6" max="6" width="20.28515625" style="2" customWidth="1"/>
    <col min="7" max="7" width="20.7109375" style="2" customWidth="1"/>
    <col min="8" max="8" width="18.85546875" style="2" customWidth="1"/>
    <col min="9" max="9" width="17.7109375" style="2" customWidth="1"/>
    <col min="10" max="10" width="19.28515625" style="2" customWidth="1"/>
    <col min="11" max="11" width="18.85546875" style="2" customWidth="1"/>
    <col min="12" max="13" width="18.5703125" style="2" customWidth="1"/>
    <col min="14" max="14" width="19.140625" style="2" customWidth="1"/>
    <col min="15" max="15" width="17.5703125" style="2" customWidth="1"/>
    <col min="16" max="20" width="9.140625" style="2"/>
    <col min="21" max="21" width="9.140625" style="2" customWidth="1"/>
    <col min="22" max="16384" width="9.140625" style="2"/>
  </cols>
  <sheetData>
    <row r="2" spans="1:21" ht="76.5" customHeight="1" x14ac:dyDescent="0.2">
      <c r="D2" s="91" t="s">
        <v>21</v>
      </c>
      <c r="E2" s="91"/>
      <c r="F2" s="91"/>
      <c r="G2" s="91"/>
      <c r="H2" s="91"/>
      <c r="I2" s="91"/>
      <c r="J2" s="91"/>
      <c r="K2" s="91"/>
      <c r="L2" s="91"/>
      <c r="M2" s="91"/>
      <c r="N2" s="91"/>
      <c r="O2" s="91"/>
      <c r="P2" s="11"/>
      <c r="Q2" s="11"/>
      <c r="R2" s="11"/>
      <c r="S2" s="11"/>
      <c r="T2" s="11"/>
      <c r="U2" s="11"/>
    </row>
    <row r="3" spans="1:21" ht="12" customHeight="1" x14ac:dyDescent="0.2">
      <c r="E3" s="12"/>
      <c r="F3" s="12"/>
      <c r="G3" s="12"/>
      <c r="H3" s="12"/>
      <c r="I3" s="12"/>
      <c r="J3" s="12"/>
      <c r="K3" s="12"/>
      <c r="L3" s="12"/>
      <c r="M3" s="12"/>
      <c r="N3" s="12"/>
      <c r="O3" s="12"/>
      <c r="P3" s="11"/>
      <c r="Q3" s="11"/>
      <c r="R3" s="11"/>
      <c r="S3" s="11"/>
      <c r="T3" s="11"/>
      <c r="U3" s="11"/>
    </row>
    <row r="4" spans="1:21" ht="12.75" customHeight="1" x14ac:dyDescent="0.2"/>
    <row r="5" spans="1:21" ht="12.75" customHeight="1" x14ac:dyDescent="0.2">
      <c r="A5" s="73" t="s">
        <v>18</v>
      </c>
      <c r="B5" s="74"/>
      <c r="C5" s="74"/>
      <c r="D5" s="74"/>
      <c r="E5" s="74"/>
      <c r="F5" s="74"/>
      <c r="G5" s="74"/>
      <c r="H5" s="74"/>
      <c r="I5" s="74"/>
      <c r="J5" s="74"/>
      <c r="K5" s="74"/>
      <c r="L5" s="74"/>
      <c r="M5" s="74"/>
      <c r="N5" s="74"/>
      <c r="O5" s="75"/>
    </row>
    <row r="6" spans="1:21" ht="32.25" customHeight="1" x14ac:dyDescent="0.2">
      <c r="A6" s="76"/>
      <c r="B6" s="77"/>
      <c r="C6" s="77"/>
      <c r="D6" s="77"/>
      <c r="E6" s="77"/>
      <c r="F6" s="77"/>
      <c r="G6" s="77"/>
      <c r="H6" s="77"/>
      <c r="I6" s="77"/>
      <c r="J6" s="77"/>
      <c r="K6" s="77"/>
      <c r="L6" s="77"/>
      <c r="M6" s="77"/>
      <c r="N6" s="77"/>
      <c r="O6" s="78"/>
    </row>
    <row r="7" spans="1:21" ht="33.75" customHeight="1" x14ac:dyDescent="0.3">
      <c r="A7" s="79" t="s">
        <v>7</v>
      </c>
      <c r="B7" s="80"/>
      <c r="C7" s="81"/>
      <c r="D7" s="13"/>
      <c r="E7" s="56">
        <v>1</v>
      </c>
      <c r="F7" s="56">
        <v>2</v>
      </c>
      <c r="G7" s="56">
        <v>3</v>
      </c>
      <c r="H7" s="56">
        <v>4</v>
      </c>
      <c r="I7" s="56">
        <v>5</v>
      </c>
      <c r="J7" s="56"/>
      <c r="K7" s="56"/>
      <c r="L7" s="56"/>
      <c r="M7" s="56"/>
      <c r="N7" s="56"/>
      <c r="O7" s="56"/>
    </row>
    <row r="8" spans="1:21" ht="24" customHeight="1" x14ac:dyDescent="0.2">
      <c r="A8" s="84" t="s">
        <v>3</v>
      </c>
      <c r="B8" s="85"/>
      <c r="C8" s="86"/>
      <c r="D8" s="14"/>
      <c r="E8" s="57"/>
      <c r="F8" s="57"/>
      <c r="G8" s="57"/>
      <c r="H8" s="57"/>
      <c r="I8" s="57"/>
      <c r="J8" s="57"/>
      <c r="K8" s="57"/>
      <c r="L8" s="57"/>
      <c r="M8" s="57"/>
      <c r="N8" s="57"/>
      <c r="O8" s="57"/>
    </row>
    <row r="9" spans="1:21" ht="24" customHeight="1" x14ac:dyDescent="0.2">
      <c r="A9" s="87" t="s">
        <v>16</v>
      </c>
      <c r="B9" s="87"/>
      <c r="C9" s="87"/>
      <c r="D9" s="14"/>
      <c r="E9" s="15">
        <v>44158</v>
      </c>
      <c r="F9" s="15">
        <v>44197</v>
      </c>
      <c r="G9" s="15">
        <v>44287</v>
      </c>
      <c r="H9" s="15">
        <v>44378</v>
      </c>
      <c r="I9" s="15">
        <v>44470</v>
      </c>
      <c r="J9" s="15"/>
      <c r="K9" s="16"/>
      <c r="L9" s="16"/>
      <c r="M9" s="16"/>
      <c r="N9" s="16"/>
      <c r="O9" s="16"/>
    </row>
    <row r="10" spans="1:21" ht="26.25" customHeight="1" x14ac:dyDescent="0.2">
      <c r="A10" s="87" t="s">
        <v>11</v>
      </c>
      <c r="B10" s="87"/>
      <c r="C10" s="87"/>
      <c r="D10" s="17"/>
      <c r="E10" s="15">
        <v>44196</v>
      </c>
      <c r="F10" s="15">
        <v>44286</v>
      </c>
      <c r="G10" s="15">
        <v>44377</v>
      </c>
      <c r="H10" s="15">
        <v>44469</v>
      </c>
      <c r="I10" s="15">
        <v>44561</v>
      </c>
      <c r="J10" s="15"/>
      <c r="K10" s="16"/>
      <c r="L10" s="16"/>
      <c r="M10" s="16"/>
      <c r="N10" s="16"/>
      <c r="O10" s="16"/>
    </row>
    <row r="11" spans="1:21" ht="25.5" customHeight="1" x14ac:dyDescent="0.2">
      <c r="A11" s="82" t="s">
        <v>31</v>
      </c>
      <c r="B11" s="83"/>
      <c r="C11" s="83"/>
      <c r="D11" s="18"/>
      <c r="E11" s="18"/>
      <c r="F11" s="18"/>
      <c r="G11" s="18"/>
      <c r="H11" s="18"/>
      <c r="I11" s="18"/>
      <c r="J11" s="18"/>
      <c r="K11" s="18"/>
      <c r="L11" s="18"/>
      <c r="M11" s="18"/>
      <c r="N11" s="18"/>
      <c r="O11" s="19"/>
    </row>
    <row r="12" spans="1:21" ht="22.15" customHeight="1" x14ac:dyDescent="0.2">
      <c r="A12" s="88" t="s">
        <v>34</v>
      </c>
      <c r="B12" s="88"/>
      <c r="C12" s="88"/>
      <c r="D12" s="89"/>
      <c r="E12" s="21">
        <v>2200</v>
      </c>
      <c r="F12" s="21">
        <v>4400</v>
      </c>
      <c r="G12" s="21">
        <v>6600</v>
      </c>
      <c r="H12" s="21">
        <v>8800</v>
      </c>
      <c r="I12" s="20"/>
      <c r="J12" s="20"/>
      <c r="K12" s="20"/>
      <c r="L12" s="20"/>
      <c r="M12" s="20"/>
      <c r="N12" s="20"/>
      <c r="O12" s="20"/>
    </row>
    <row r="13" spans="1:21" ht="27" customHeight="1" x14ac:dyDescent="0.2">
      <c r="A13" s="88" t="s">
        <v>37</v>
      </c>
      <c r="B13" s="88"/>
      <c r="C13" s="88"/>
      <c r="D13" s="90"/>
      <c r="E13" s="21">
        <v>0</v>
      </c>
      <c r="F13" s="21">
        <v>0</v>
      </c>
      <c r="G13" s="21">
        <v>1101</v>
      </c>
      <c r="H13" s="21">
        <v>2265</v>
      </c>
      <c r="I13" s="20"/>
      <c r="J13" s="20"/>
      <c r="K13" s="20"/>
      <c r="L13" s="20"/>
      <c r="M13" s="20"/>
      <c r="N13" s="20"/>
      <c r="O13" s="20"/>
    </row>
    <row r="14" spans="1:21" ht="24.75" customHeight="1" x14ac:dyDescent="0.2">
      <c r="A14" s="82" t="s">
        <v>10</v>
      </c>
      <c r="B14" s="83"/>
      <c r="C14" s="83"/>
      <c r="D14" s="18"/>
      <c r="E14" s="18"/>
      <c r="F14" s="18"/>
      <c r="G14" s="18"/>
      <c r="H14" s="18"/>
      <c r="I14" s="18"/>
      <c r="J14" s="18"/>
      <c r="K14" s="18"/>
      <c r="L14" s="18"/>
      <c r="M14" s="18"/>
      <c r="N14" s="18"/>
      <c r="O14" s="19"/>
    </row>
    <row r="15" spans="1:21" ht="23.25" customHeight="1" x14ac:dyDescent="0.2">
      <c r="A15" s="70" t="s">
        <v>4</v>
      </c>
      <c r="B15" s="71"/>
      <c r="C15" s="72"/>
      <c r="D15" s="20">
        <v>0</v>
      </c>
      <c r="E15" s="20">
        <v>0</v>
      </c>
      <c r="F15" s="20">
        <v>0</v>
      </c>
      <c r="G15" s="20">
        <v>0</v>
      </c>
      <c r="H15" s="20">
        <v>0</v>
      </c>
      <c r="I15" s="20"/>
      <c r="J15" s="20"/>
      <c r="K15" s="20"/>
      <c r="L15" s="20"/>
      <c r="M15" s="20"/>
      <c r="N15" s="20"/>
      <c r="O15" s="20"/>
    </row>
    <row r="16" spans="1:21" ht="15" customHeight="1" x14ac:dyDescent="0.2">
      <c r="A16" s="73" t="s">
        <v>13</v>
      </c>
      <c r="B16" s="74"/>
      <c r="C16" s="74"/>
      <c r="D16" s="74"/>
      <c r="E16" s="74"/>
      <c r="F16" s="74"/>
      <c r="G16" s="74"/>
      <c r="H16" s="74"/>
      <c r="I16" s="74"/>
      <c r="J16" s="74"/>
      <c r="K16" s="74"/>
      <c r="L16" s="74"/>
      <c r="M16" s="74"/>
      <c r="N16" s="74"/>
      <c r="O16" s="75"/>
      <c r="P16" s="22"/>
      <c r="Q16" s="22"/>
      <c r="R16" s="22"/>
      <c r="S16" s="22"/>
      <c r="T16" s="22"/>
      <c r="U16" s="22"/>
    </row>
    <row r="17" spans="1:22" ht="24" customHeight="1" x14ac:dyDescent="0.2">
      <c r="A17" s="76"/>
      <c r="B17" s="77"/>
      <c r="C17" s="77"/>
      <c r="D17" s="77"/>
      <c r="E17" s="77"/>
      <c r="F17" s="77"/>
      <c r="G17" s="77"/>
      <c r="H17" s="77"/>
      <c r="I17" s="77"/>
      <c r="J17" s="77"/>
      <c r="K17" s="77"/>
      <c r="L17" s="77"/>
      <c r="M17" s="77"/>
      <c r="N17" s="77"/>
      <c r="O17" s="78"/>
      <c r="P17" s="22"/>
      <c r="Q17" s="22"/>
      <c r="R17" s="22"/>
      <c r="S17" s="22"/>
      <c r="T17" s="22"/>
      <c r="U17" s="22"/>
    </row>
    <row r="18" spans="1:22" s="24" customFormat="1" ht="34.5" customHeight="1" x14ac:dyDescent="0.3">
      <c r="A18" s="79" t="s">
        <v>15</v>
      </c>
      <c r="B18" s="80"/>
      <c r="C18" s="81"/>
      <c r="D18" s="13"/>
      <c r="E18" s="56">
        <v>1</v>
      </c>
      <c r="F18" s="56">
        <v>2</v>
      </c>
      <c r="G18" s="56">
        <v>3</v>
      </c>
      <c r="H18" s="56">
        <v>4</v>
      </c>
      <c r="I18" s="56">
        <v>5</v>
      </c>
      <c r="J18" s="56"/>
      <c r="K18" s="56"/>
      <c r="L18" s="56"/>
      <c r="M18" s="56"/>
      <c r="N18" s="56"/>
      <c r="O18" s="56"/>
      <c r="P18" s="56"/>
      <c r="Q18" s="23"/>
      <c r="R18" s="23"/>
      <c r="S18" s="23"/>
      <c r="T18" s="23"/>
      <c r="U18" s="23"/>
      <c r="V18" s="23"/>
    </row>
    <row r="19" spans="1:22" s="24" customFormat="1" ht="25.5" customHeight="1" x14ac:dyDescent="0.25">
      <c r="A19" s="67" t="s">
        <v>17</v>
      </c>
      <c r="B19" s="68"/>
      <c r="C19" s="69"/>
      <c r="D19" s="14"/>
      <c r="E19" s="57"/>
      <c r="F19" s="57"/>
      <c r="G19" s="57"/>
      <c r="H19" s="57"/>
      <c r="I19" s="57"/>
      <c r="J19" s="57"/>
      <c r="K19" s="57"/>
      <c r="L19" s="57"/>
      <c r="M19" s="57"/>
      <c r="N19" s="57"/>
      <c r="O19" s="57"/>
      <c r="P19" s="57"/>
      <c r="Q19" s="23"/>
      <c r="R19" s="23"/>
      <c r="S19" s="23"/>
      <c r="T19" s="23"/>
      <c r="U19" s="23"/>
      <c r="V19" s="23"/>
    </row>
    <row r="20" spans="1:22" ht="25.5" customHeight="1" x14ac:dyDescent="0.2">
      <c r="A20" s="58" t="s">
        <v>16</v>
      </c>
      <c r="B20" s="59"/>
      <c r="C20" s="60"/>
      <c r="D20" s="14"/>
      <c r="E20" s="15">
        <f t="shared" ref="E20:I21" si="0">E9</f>
        <v>44158</v>
      </c>
      <c r="F20" s="15">
        <f t="shared" si="0"/>
        <v>44197</v>
      </c>
      <c r="G20" s="15">
        <f t="shared" si="0"/>
        <v>44287</v>
      </c>
      <c r="H20" s="15">
        <f t="shared" si="0"/>
        <v>44378</v>
      </c>
      <c r="I20" s="15">
        <f t="shared" si="0"/>
        <v>44470</v>
      </c>
      <c r="J20" s="15"/>
      <c r="K20" s="15"/>
      <c r="L20" s="15"/>
      <c r="M20" s="15"/>
      <c r="N20" s="15"/>
      <c r="O20" s="15"/>
      <c r="P20" s="15"/>
    </row>
    <row r="21" spans="1:22" ht="24.75" customHeight="1" x14ac:dyDescent="0.2">
      <c r="A21" s="58" t="s">
        <v>11</v>
      </c>
      <c r="B21" s="59"/>
      <c r="C21" s="60"/>
      <c r="D21" s="17"/>
      <c r="E21" s="15">
        <f t="shared" si="0"/>
        <v>44196</v>
      </c>
      <c r="F21" s="15">
        <f t="shared" si="0"/>
        <v>44286</v>
      </c>
      <c r="G21" s="15">
        <f t="shared" si="0"/>
        <v>44377</v>
      </c>
      <c r="H21" s="15">
        <f t="shared" si="0"/>
        <v>44469</v>
      </c>
      <c r="I21" s="15">
        <f>I10</f>
        <v>44561</v>
      </c>
      <c r="J21" s="15"/>
      <c r="K21" s="15"/>
      <c r="L21" s="15"/>
      <c r="M21" s="15"/>
      <c r="N21" s="15"/>
      <c r="O21" s="15"/>
      <c r="P21" s="15"/>
    </row>
    <row r="22" spans="1:22" ht="22.5" customHeight="1" x14ac:dyDescent="0.25">
      <c r="A22" s="61" t="s">
        <v>9</v>
      </c>
      <c r="B22" s="62"/>
      <c r="C22" s="63"/>
      <c r="D22" s="13"/>
      <c r="E22" s="25">
        <v>1</v>
      </c>
      <c r="F22" s="20">
        <v>0.995</v>
      </c>
      <c r="G22" s="26">
        <v>0.99002500000000004</v>
      </c>
      <c r="H22" s="26">
        <v>0.98507487500000002</v>
      </c>
      <c r="I22" s="26">
        <v>0.98014950062500006</v>
      </c>
      <c r="J22" s="27"/>
      <c r="K22" s="27"/>
      <c r="L22" s="27"/>
      <c r="M22" s="27"/>
      <c r="N22" s="27"/>
      <c r="O22" s="27"/>
      <c r="P22" s="27"/>
    </row>
    <row r="23" spans="1:22" ht="117.75" customHeight="1" x14ac:dyDescent="0.2">
      <c r="A23" s="64" t="s">
        <v>19</v>
      </c>
      <c r="B23" s="66" t="s">
        <v>67</v>
      </c>
      <c r="C23" s="28" t="s">
        <v>22</v>
      </c>
      <c r="D23" s="14"/>
      <c r="E23" s="29">
        <v>13.5</v>
      </c>
      <c r="F23" s="29">
        <v>13.4</v>
      </c>
      <c r="G23" s="29">
        <v>13.4</v>
      </c>
      <c r="H23" s="29">
        <v>13.297499999999999</v>
      </c>
      <c r="I23" s="29">
        <f>I22*(12.2+1+0.3-0)</f>
        <v>13.232018258437501</v>
      </c>
      <c r="J23" s="29"/>
      <c r="K23" s="29"/>
      <c r="L23" s="29"/>
      <c r="M23" s="29"/>
      <c r="N23" s="29"/>
      <c r="O23" s="29"/>
      <c r="P23" s="29"/>
    </row>
    <row r="24" spans="1:22" ht="141.75" customHeight="1" x14ac:dyDescent="0.2">
      <c r="A24" s="65"/>
      <c r="B24" s="66"/>
      <c r="C24" s="28" t="s">
        <v>23</v>
      </c>
      <c r="D24" s="17"/>
      <c r="E24" s="29">
        <v>8.1999999999999993</v>
      </c>
      <c r="F24" s="29">
        <v>8.1999999999999993</v>
      </c>
      <c r="G24" s="29">
        <v>8.1</v>
      </c>
      <c r="H24" s="29">
        <v>8.077</v>
      </c>
      <c r="I24" s="29">
        <f>I22*(8.6+0+0.1-0.5)</f>
        <v>8.0372259051250001</v>
      </c>
      <c r="J24" s="29"/>
      <c r="K24" s="29"/>
      <c r="L24" s="29"/>
      <c r="M24" s="29"/>
      <c r="N24" s="29"/>
      <c r="O24" s="29"/>
      <c r="P24" s="29"/>
    </row>
    <row r="25" spans="1:22" ht="120" customHeight="1" x14ac:dyDescent="0.2">
      <c r="A25" s="65"/>
      <c r="B25" s="66" t="s">
        <v>68</v>
      </c>
      <c r="C25" s="28" t="s">
        <v>24</v>
      </c>
      <c r="D25" s="14"/>
      <c r="E25" s="29">
        <v>14.5</v>
      </c>
      <c r="F25" s="29">
        <v>14.4</v>
      </c>
      <c r="G25" s="29">
        <v>14.4</v>
      </c>
      <c r="H25" s="29">
        <v>14.282500000000001</v>
      </c>
      <c r="I25" s="29">
        <f>I22*(12.2+1*2+0.3-0)</f>
        <v>14.212167759062501</v>
      </c>
      <c r="J25" s="29"/>
      <c r="K25" s="29"/>
      <c r="L25" s="29"/>
      <c r="M25" s="29"/>
      <c r="N25" s="29"/>
      <c r="O25" s="29"/>
      <c r="P25" s="29"/>
    </row>
    <row r="26" spans="1:22" ht="123" customHeight="1" x14ac:dyDescent="0.2">
      <c r="A26" s="65"/>
      <c r="B26" s="66"/>
      <c r="C26" s="28" t="s">
        <v>25</v>
      </c>
      <c r="D26" s="17"/>
      <c r="E26" s="29">
        <v>8.1999999999999993</v>
      </c>
      <c r="F26" s="29">
        <v>8.1999999999999993</v>
      </c>
      <c r="G26" s="29">
        <v>8.1</v>
      </c>
      <c r="H26" s="29">
        <v>8.077</v>
      </c>
      <c r="I26" s="29">
        <f>I22*(8.6+0*0+0.1-0.5)</f>
        <v>8.0372259051250001</v>
      </c>
      <c r="J26" s="29"/>
      <c r="K26" s="29"/>
      <c r="L26" s="29"/>
      <c r="M26" s="29"/>
      <c r="N26" s="29"/>
      <c r="O26" s="29"/>
      <c r="P26" s="29"/>
    </row>
    <row r="27" spans="1:22" ht="96" customHeight="1" x14ac:dyDescent="0.2">
      <c r="A27" s="65"/>
      <c r="B27" s="66" t="s">
        <v>69</v>
      </c>
      <c r="C27" s="28" t="s">
        <v>26</v>
      </c>
      <c r="D27" s="14"/>
      <c r="E27" s="29">
        <v>10.199999999999999</v>
      </c>
      <c r="F27" s="29">
        <v>10.199999999999999</v>
      </c>
      <c r="G27" s="29">
        <v>10.1</v>
      </c>
      <c r="H27" s="29">
        <v>10.047000000000001</v>
      </c>
      <c r="I27" s="29">
        <f>I22*(9.9+0.3-0)</f>
        <v>9.997524906375002</v>
      </c>
      <c r="J27" s="29"/>
      <c r="K27" s="29"/>
      <c r="L27" s="29"/>
      <c r="M27" s="29"/>
      <c r="N27" s="29"/>
      <c r="O27" s="29"/>
      <c r="P27" s="29"/>
    </row>
    <row r="28" spans="1:22" ht="99.75" customHeight="1" x14ac:dyDescent="0.2">
      <c r="A28" s="65"/>
      <c r="B28" s="66"/>
      <c r="C28" s="28" t="s">
        <v>27</v>
      </c>
      <c r="D28" s="17"/>
      <c r="E28" s="29">
        <v>5.0999999999999996</v>
      </c>
      <c r="F28" s="29">
        <v>5.0999999999999996</v>
      </c>
      <c r="G28" s="29">
        <v>5</v>
      </c>
      <c r="H28" s="29">
        <v>5.0234999999999994</v>
      </c>
      <c r="I28" s="29">
        <f>I22*(5.5+0.1-0.5)</f>
        <v>4.9987624531875001</v>
      </c>
      <c r="J28" s="29"/>
      <c r="K28" s="29"/>
      <c r="L28" s="29"/>
      <c r="M28" s="29"/>
      <c r="N28" s="29"/>
      <c r="O28" s="29"/>
      <c r="P28" s="29"/>
    </row>
    <row r="29" spans="1:22" ht="22.5" customHeight="1" x14ac:dyDescent="0.2">
      <c r="A29" s="30"/>
      <c r="B29" s="30"/>
      <c r="C29" s="30"/>
      <c r="D29" s="31"/>
      <c r="E29" s="32"/>
    </row>
    <row r="30" spans="1:22" ht="15" customHeight="1" x14ac:dyDescent="0.2">
      <c r="A30" s="33" t="s">
        <v>70</v>
      </c>
      <c r="B30" s="34"/>
      <c r="C30" s="34"/>
      <c r="D30" s="34"/>
      <c r="E30" s="34"/>
      <c r="F30" s="34"/>
      <c r="G30" s="34"/>
      <c r="H30" s="34"/>
      <c r="I30" s="34"/>
      <c r="J30" s="34"/>
      <c r="K30" s="34"/>
      <c r="L30" s="34"/>
      <c r="M30" s="34"/>
      <c r="N30" s="34"/>
      <c r="O30" s="34"/>
    </row>
    <row r="31" spans="1:22" ht="25.5" customHeight="1" x14ac:dyDescent="0.2">
      <c r="A31" s="35" t="s">
        <v>20</v>
      </c>
      <c r="B31" s="36"/>
      <c r="C31" s="36"/>
      <c r="D31" s="36"/>
      <c r="E31" s="36"/>
      <c r="F31" s="36"/>
      <c r="G31" s="36"/>
      <c r="H31" s="36"/>
      <c r="I31" s="36"/>
      <c r="J31" s="36"/>
      <c r="K31" s="36"/>
      <c r="L31" s="36"/>
      <c r="M31" s="36"/>
      <c r="N31" s="36"/>
      <c r="O31" s="36"/>
    </row>
    <row r="32" spans="1:22" ht="32.25" customHeight="1" x14ac:dyDescent="0.2">
      <c r="A32" s="37" t="s">
        <v>14</v>
      </c>
      <c r="B32" s="37"/>
      <c r="C32" s="37"/>
    </row>
    <row r="33" spans="7:7" x14ac:dyDescent="0.2">
      <c r="G33" s="38"/>
    </row>
  </sheetData>
  <mergeCells count="45">
    <mergeCell ref="D2:O2"/>
    <mergeCell ref="A5:O6"/>
    <mergeCell ref="A7:C7"/>
    <mergeCell ref="E7:E8"/>
    <mergeCell ref="F7:F8"/>
    <mergeCell ref="G7:G8"/>
    <mergeCell ref="H7:H8"/>
    <mergeCell ref="I7:I8"/>
    <mergeCell ref="J7:J8"/>
    <mergeCell ref="K7:K8"/>
    <mergeCell ref="A14:C14"/>
    <mergeCell ref="L7:L8"/>
    <mergeCell ref="M7:M8"/>
    <mergeCell ref="N7:N8"/>
    <mergeCell ref="O7:O8"/>
    <mergeCell ref="A8:C8"/>
    <mergeCell ref="A9:C9"/>
    <mergeCell ref="A10:C10"/>
    <mergeCell ref="A11:C11"/>
    <mergeCell ref="A12:C12"/>
    <mergeCell ref="D12:D13"/>
    <mergeCell ref="A13:C13"/>
    <mergeCell ref="A15:C15"/>
    <mergeCell ref="A16:O17"/>
    <mergeCell ref="A18:C18"/>
    <mergeCell ref="E18:E19"/>
    <mergeCell ref="F18:F19"/>
    <mergeCell ref="G18:G19"/>
    <mergeCell ref="H18:H19"/>
    <mergeCell ref="I18:I19"/>
    <mergeCell ref="J18:J19"/>
    <mergeCell ref="K18:K19"/>
    <mergeCell ref="L18:L19"/>
    <mergeCell ref="M18:M19"/>
    <mergeCell ref="N18:N19"/>
    <mergeCell ref="O18:O19"/>
    <mergeCell ref="P18:P19"/>
    <mergeCell ref="A20:C20"/>
    <mergeCell ref="A21:C21"/>
    <mergeCell ref="A22:C22"/>
    <mergeCell ref="A23:A28"/>
    <mergeCell ref="B23:B24"/>
    <mergeCell ref="B25:B26"/>
    <mergeCell ref="B27:B28"/>
    <mergeCell ref="A19:C19"/>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A2:R32"/>
  <sheetViews>
    <sheetView zoomScale="70" zoomScaleNormal="70" workbookViewId="0">
      <selection activeCell="C2" sqref="A1:XFD1048576"/>
    </sheetView>
  </sheetViews>
  <sheetFormatPr baseColWidth="10" defaultColWidth="9.140625" defaultRowHeight="14.25" x14ac:dyDescent="0.2"/>
  <cols>
    <col min="1" max="1" width="45" style="2" customWidth="1"/>
    <col min="2" max="2" width="62.28515625" style="2" customWidth="1"/>
    <col min="3" max="3" width="173.7109375" style="2" customWidth="1"/>
    <col min="4" max="4" width="19.7109375" style="2" customWidth="1"/>
    <col min="5" max="5" width="17.7109375" style="2" customWidth="1"/>
    <col min="6" max="6" width="19.28515625" style="2" customWidth="1"/>
    <col min="7" max="7" width="18.85546875" style="2" customWidth="1"/>
    <col min="8" max="9" width="18.5703125" style="2" customWidth="1"/>
    <col min="10" max="10" width="19.140625" style="2" customWidth="1"/>
    <col min="11" max="11" width="17.5703125" style="2" customWidth="1"/>
    <col min="12" max="16" width="9.140625" style="2"/>
    <col min="17" max="17" width="9.140625" style="2" customWidth="1"/>
    <col min="18" max="16384" width="9.140625" style="2"/>
  </cols>
  <sheetData>
    <row r="2" spans="1:17" ht="76.5" customHeight="1" x14ac:dyDescent="0.2">
      <c r="D2" s="91" t="s">
        <v>38</v>
      </c>
      <c r="E2" s="91"/>
      <c r="F2" s="91"/>
      <c r="G2" s="91"/>
      <c r="H2" s="91"/>
      <c r="I2" s="91"/>
      <c r="J2" s="91"/>
      <c r="K2" s="91"/>
      <c r="L2" s="11"/>
      <c r="M2" s="11"/>
      <c r="N2" s="11"/>
      <c r="O2" s="11"/>
      <c r="P2" s="11"/>
      <c r="Q2" s="11"/>
    </row>
    <row r="3" spans="1:17" ht="12" customHeight="1" x14ac:dyDescent="0.2">
      <c r="E3" s="12"/>
      <c r="F3" s="12"/>
      <c r="G3" s="12"/>
      <c r="H3" s="12"/>
      <c r="I3" s="12"/>
      <c r="J3" s="12"/>
      <c r="K3" s="12"/>
      <c r="L3" s="11"/>
      <c r="M3" s="11"/>
      <c r="N3" s="11"/>
      <c r="O3" s="11"/>
      <c r="P3" s="11"/>
      <c r="Q3" s="11"/>
    </row>
    <row r="4" spans="1:17" ht="12.75" customHeight="1" x14ac:dyDescent="0.2"/>
    <row r="5" spans="1:17" ht="12.75" customHeight="1" x14ac:dyDescent="0.2">
      <c r="A5" s="73" t="s">
        <v>18</v>
      </c>
      <c r="B5" s="74"/>
      <c r="C5" s="74"/>
      <c r="D5" s="74"/>
      <c r="E5" s="74"/>
      <c r="F5" s="74"/>
      <c r="G5" s="74"/>
      <c r="H5" s="74"/>
      <c r="I5" s="74"/>
      <c r="J5" s="74"/>
      <c r="K5" s="75"/>
    </row>
    <row r="6" spans="1:17" ht="32.25" customHeight="1" x14ac:dyDescent="0.2">
      <c r="A6" s="76"/>
      <c r="B6" s="77"/>
      <c r="C6" s="77"/>
      <c r="D6" s="77"/>
      <c r="E6" s="77"/>
      <c r="F6" s="77"/>
      <c r="G6" s="77"/>
      <c r="H6" s="77"/>
      <c r="I6" s="77"/>
      <c r="J6" s="77"/>
      <c r="K6" s="78"/>
    </row>
    <row r="7" spans="1:17" ht="33.75" customHeight="1" x14ac:dyDescent="0.3">
      <c r="A7" s="79" t="s">
        <v>7</v>
      </c>
      <c r="B7" s="80"/>
      <c r="C7" s="81"/>
      <c r="D7" s="13"/>
      <c r="E7" s="56">
        <v>5</v>
      </c>
      <c r="F7" s="56">
        <v>6</v>
      </c>
      <c r="G7" s="56">
        <v>7</v>
      </c>
      <c r="H7" s="56">
        <v>8</v>
      </c>
      <c r="I7" s="56">
        <v>9</v>
      </c>
      <c r="J7" s="56">
        <v>10</v>
      </c>
      <c r="K7" s="56" t="s">
        <v>12</v>
      </c>
    </row>
    <row r="8" spans="1:17" ht="24" customHeight="1" x14ac:dyDescent="0.2">
      <c r="A8" s="84" t="s">
        <v>3</v>
      </c>
      <c r="B8" s="85"/>
      <c r="C8" s="86"/>
      <c r="D8" s="14"/>
      <c r="E8" s="57"/>
      <c r="F8" s="57"/>
      <c r="G8" s="57"/>
      <c r="H8" s="57"/>
      <c r="I8" s="57"/>
      <c r="J8" s="57"/>
      <c r="K8" s="57"/>
    </row>
    <row r="9" spans="1:17" ht="24" customHeight="1" x14ac:dyDescent="0.2">
      <c r="A9" s="87" t="s">
        <v>16</v>
      </c>
      <c r="B9" s="87"/>
      <c r="C9" s="87"/>
      <c r="D9" s="14"/>
      <c r="E9" s="15">
        <v>44470</v>
      </c>
      <c r="F9" s="15">
        <v>44562</v>
      </c>
      <c r="G9" s="15">
        <v>44652</v>
      </c>
      <c r="H9" s="15">
        <v>44743</v>
      </c>
      <c r="I9" s="16"/>
      <c r="J9" s="16"/>
      <c r="K9" s="16"/>
    </row>
    <row r="10" spans="1:17" ht="26.25" customHeight="1" x14ac:dyDescent="0.2">
      <c r="A10" s="87" t="s">
        <v>11</v>
      </c>
      <c r="B10" s="87"/>
      <c r="C10" s="87"/>
      <c r="D10" s="17"/>
      <c r="E10" s="15">
        <v>44561</v>
      </c>
      <c r="F10" s="15">
        <v>44651</v>
      </c>
      <c r="G10" s="15">
        <v>44742</v>
      </c>
      <c r="H10" s="15">
        <v>44834</v>
      </c>
      <c r="I10" s="16"/>
      <c r="J10" s="16"/>
      <c r="K10" s="16"/>
    </row>
    <row r="11" spans="1:17" ht="25.5" customHeight="1" x14ac:dyDescent="0.2">
      <c r="A11" s="82" t="s">
        <v>30</v>
      </c>
      <c r="B11" s="83"/>
      <c r="C11" s="83"/>
      <c r="D11" s="18"/>
      <c r="E11" s="18"/>
      <c r="F11" s="18"/>
      <c r="G11" s="18"/>
      <c r="H11" s="18"/>
      <c r="I11" s="18"/>
      <c r="J11" s="18"/>
      <c r="K11" s="19"/>
    </row>
    <row r="12" spans="1:17" ht="21" customHeight="1" x14ac:dyDescent="0.2">
      <c r="A12" s="88" t="s">
        <v>35</v>
      </c>
      <c r="B12" s="88"/>
      <c r="C12" s="88"/>
      <c r="D12" s="89"/>
      <c r="E12" s="39">
        <v>1000</v>
      </c>
      <c r="F12" s="39">
        <v>1200</v>
      </c>
      <c r="G12" s="39">
        <v>1400</v>
      </c>
      <c r="H12" s="39">
        <v>1600</v>
      </c>
      <c r="I12" s="20"/>
      <c r="J12" s="20"/>
      <c r="K12" s="20"/>
    </row>
    <row r="13" spans="1:17" ht="27" customHeight="1" x14ac:dyDescent="0.2">
      <c r="A13" s="88" t="s">
        <v>36</v>
      </c>
      <c r="B13" s="88"/>
      <c r="C13" s="88"/>
      <c r="D13" s="90"/>
      <c r="E13" s="39">
        <v>259.30799999999999</v>
      </c>
      <c r="F13" s="39">
        <v>325.52499999999998</v>
      </c>
      <c r="G13" s="39">
        <v>345.245</v>
      </c>
      <c r="H13" s="39">
        <v>345.245</v>
      </c>
      <c r="I13" s="20"/>
      <c r="J13" s="20"/>
      <c r="K13" s="20"/>
    </row>
    <row r="14" spans="1:17" ht="24.75" customHeight="1" x14ac:dyDescent="0.2">
      <c r="A14" s="82" t="s">
        <v>10</v>
      </c>
      <c r="B14" s="83"/>
      <c r="C14" s="83"/>
      <c r="D14" s="18"/>
      <c r="E14" s="18"/>
      <c r="F14" s="18"/>
      <c r="G14" s="18"/>
      <c r="H14" s="18"/>
      <c r="I14" s="18"/>
      <c r="J14" s="18"/>
      <c r="K14" s="19"/>
    </row>
    <row r="15" spans="1:17" ht="23.25" customHeight="1" x14ac:dyDescent="0.2">
      <c r="A15" s="70" t="s">
        <v>4</v>
      </c>
      <c r="B15" s="71"/>
      <c r="C15" s="72"/>
      <c r="D15" s="20">
        <v>0</v>
      </c>
      <c r="E15" s="40">
        <v>0</v>
      </c>
      <c r="F15" s="40">
        <v>0</v>
      </c>
      <c r="G15" s="40">
        <v>0</v>
      </c>
      <c r="H15" s="40">
        <v>0</v>
      </c>
      <c r="I15" s="20"/>
      <c r="J15" s="20"/>
      <c r="K15" s="20"/>
    </row>
    <row r="16" spans="1:17" ht="15" customHeight="1" x14ac:dyDescent="0.2">
      <c r="A16" s="73" t="s">
        <v>13</v>
      </c>
      <c r="B16" s="74"/>
      <c r="C16" s="74"/>
      <c r="D16" s="74"/>
      <c r="E16" s="74"/>
      <c r="F16" s="74"/>
      <c r="G16" s="74"/>
      <c r="H16" s="74"/>
      <c r="I16" s="74"/>
      <c r="J16" s="74"/>
      <c r="K16" s="75"/>
      <c r="L16" s="22"/>
      <c r="M16" s="22"/>
      <c r="N16" s="22"/>
      <c r="O16" s="22"/>
      <c r="P16" s="22"/>
      <c r="Q16" s="22"/>
    </row>
    <row r="17" spans="1:18" ht="24" customHeight="1" x14ac:dyDescent="0.2">
      <c r="A17" s="76"/>
      <c r="B17" s="77"/>
      <c r="C17" s="77"/>
      <c r="D17" s="77"/>
      <c r="E17" s="77"/>
      <c r="F17" s="77"/>
      <c r="G17" s="77"/>
      <c r="H17" s="77"/>
      <c r="I17" s="77"/>
      <c r="J17" s="77"/>
      <c r="K17" s="78"/>
      <c r="L17" s="22"/>
      <c r="M17" s="22"/>
      <c r="N17" s="22"/>
      <c r="O17" s="22"/>
      <c r="P17" s="22"/>
      <c r="Q17" s="22"/>
    </row>
    <row r="18" spans="1:18" s="24" customFormat="1" ht="34.5" customHeight="1" x14ac:dyDescent="0.3">
      <c r="A18" s="79" t="s">
        <v>15</v>
      </c>
      <c r="B18" s="80"/>
      <c r="C18" s="81"/>
      <c r="D18" s="13"/>
      <c r="E18" s="56">
        <v>5</v>
      </c>
      <c r="F18" s="56">
        <v>6</v>
      </c>
      <c r="G18" s="56">
        <v>7</v>
      </c>
      <c r="H18" s="56">
        <v>8</v>
      </c>
      <c r="I18" s="56">
        <v>9</v>
      </c>
      <c r="J18" s="56">
        <v>10</v>
      </c>
      <c r="K18" s="56" t="s">
        <v>12</v>
      </c>
      <c r="L18" s="56"/>
      <c r="M18" s="23"/>
      <c r="N18" s="23"/>
      <c r="O18" s="23"/>
      <c r="P18" s="23"/>
      <c r="Q18" s="23"/>
      <c r="R18" s="23"/>
    </row>
    <row r="19" spans="1:18" s="24" customFormat="1" ht="25.5" customHeight="1" x14ac:dyDescent="0.25">
      <c r="A19" s="67" t="s">
        <v>17</v>
      </c>
      <c r="B19" s="68"/>
      <c r="C19" s="69"/>
      <c r="D19" s="14"/>
      <c r="E19" s="57"/>
      <c r="F19" s="57"/>
      <c r="G19" s="57"/>
      <c r="H19" s="57"/>
      <c r="I19" s="57"/>
      <c r="J19" s="57"/>
      <c r="K19" s="57"/>
      <c r="L19" s="57"/>
      <c r="M19" s="23"/>
      <c r="N19" s="23"/>
      <c r="O19" s="23"/>
      <c r="P19" s="23"/>
      <c r="Q19" s="23"/>
      <c r="R19" s="23"/>
    </row>
    <row r="20" spans="1:18" ht="25.5" customHeight="1" x14ac:dyDescent="0.2">
      <c r="A20" s="58" t="s">
        <v>16</v>
      </c>
      <c r="B20" s="59"/>
      <c r="C20" s="60"/>
      <c r="D20" s="14"/>
      <c r="E20" s="15">
        <f t="shared" ref="E20:F20" si="0">E9</f>
        <v>44470</v>
      </c>
      <c r="F20" s="15">
        <f t="shared" si="0"/>
        <v>44562</v>
      </c>
      <c r="G20" s="15">
        <v>44652</v>
      </c>
      <c r="H20" s="15">
        <v>44743</v>
      </c>
      <c r="I20" s="16"/>
      <c r="J20" s="15"/>
      <c r="K20" s="15"/>
      <c r="L20" s="15"/>
    </row>
    <row r="21" spans="1:18" ht="24.75" customHeight="1" x14ac:dyDescent="0.2">
      <c r="A21" s="58" t="s">
        <v>11</v>
      </c>
      <c r="B21" s="59"/>
      <c r="C21" s="60"/>
      <c r="D21" s="17"/>
      <c r="E21" s="15">
        <f>E10</f>
        <v>44561</v>
      </c>
      <c r="F21" s="15">
        <f>F10</f>
        <v>44651</v>
      </c>
      <c r="G21" s="15">
        <v>44742</v>
      </c>
      <c r="H21" s="15">
        <v>44827</v>
      </c>
      <c r="I21" s="16"/>
      <c r="J21" s="15"/>
      <c r="K21" s="15"/>
      <c r="L21" s="15"/>
    </row>
    <row r="22" spans="1:18" ht="22.5" customHeight="1" x14ac:dyDescent="0.25">
      <c r="A22" s="61" t="s">
        <v>9</v>
      </c>
      <c r="B22" s="62"/>
      <c r="C22" s="63"/>
      <c r="D22" s="13"/>
      <c r="E22" s="41">
        <v>0.98014950062500006</v>
      </c>
      <c r="F22" s="41">
        <v>0.97524875312187509</v>
      </c>
      <c r="G22" s="41">
        <v>0.97037250935626573</v>
      </c>
      <c r="H22" s="41">
        <v>0.96499999999999997</v>
      </c>
      <c r="I22" s="27"/>
      <c r="J22" s="27"/>
      <c r="K22" s="27"/>
      <c r="L22" s="27"/>
    </row>
    <row r="23" spans="1:18" ht="117.75" customHeight="1" x14ac:dyDescent="0.2">
      <c r="A23" s="64" t="s">
        <v>19</v>
      </c>
      <c r="B23" s="66" t="s">
        <v>71</v>
      </c>
      <c r="C23" s="28" t="s">
        <v>39</v>
      </c>
      <c r="D23" s="14"/>
      <c r="E23" s="42">
        <f>E22*(12.2+1+0.3-0)</f>
        <v>13.232018258437501</v>
      </c>
      <c r="F23" s="42">
        <f t="shared" ref="F23:H23" si="1">F22*(12.2+1+0.3-0)</f>
        <v>13.165858167145315</v>
      </c>
      <c r="G23" s="42">
        <f t="shared" si="1"/>
        <v>13.100028876309587</v>
      </c>
      <c r="H23" s="42">
        <f t="shared" si="1"/>
        <v>13.0275</v>
      </c>
      <c r="I23" s="29"/>
      <c r="J23" s="29"/>
      <c r="K23" s="29"/>
      <c r="L23" s="29"/>
    </row>
    <row r="24" spans="1:18" ht="141.75" customHeight="1" x14ac:dyDescent="0.2">
      <c r="A24" s="65"/>
      <c r="B24" s="66"/>
      <c r="C24" s="28" t="s">
        <v>49</v>
      </c>
      <c r="D24" s="17"/>
      <c r="E24" s="42">
        <f>E22*(8.8+0+0.1-0.5)</f>
        <v>8.2332558052500016</v>
      </c>
      <c r="F24" s="42">
        <f t="shared" ref="F24:H24" si="2">F22*(8.8+0+0.1-0.5)</f>
        <v>8.1920895262237519</v>
      </c>
      <c r="G24" s="42">
        <f t="shared" si="2"/>
        <v>8.151129078592632</v>
      </c>
      <c r="H24" s="42">
        <f t="shared" si="2"/>
        <v>8.1059999999999999</v>
      </c>
      <c r="I24" s="29"/>
      <c r="J24" s="29"/>
      <c r="K24" s="29"/>
      <c r="L24" s="29"/>
    </row>
    <row r="25" spans="1:18" ht="120" customHeight="1" x14ac:dyDescent="0.2">
      <c r="A25" s="65"/>
      <c r="B25" s="66" t="s">
        <v>72</v>
      </c>
      <c r="C25" s="28" t="s">
        <v>40</v>
      </c>
      <c r="D25" s="14"/>
      <c r="E25" s="42">
        <f>E22*(12.2+1*2+0.3-0)</f>
        <v>14.212167759062501</v>
      </c>
      <c r="F25" s="42">
        <f t="shared" ref="F25:H25" si="3">F22*(12.2+1*2+0.3-0)</f>
        <v>14.141106920267189</v>
      </c>
      <c r="G25" s="42">
        <f t="shared" si="3"/>
        <v>14.070401385665853</v>
      </c>
      <c r="H25" s="42">
        <f t="shared" si="3"/>
        <v>13.9925</v>
      </c>
      <c r="I25" s="29"/>
      <c r="J25" s="29"/>
      <c r="K25" s="29"/>
      <c r="L25" s="29"/>
    </row>
    <row r="26" spans="1:18" ht="123" customHeight="1" x14ac:dyDescent="0.2">
      <c r="A26" s="65"/>
      <c r="B26" s="66"/>
      <c r="C26" s="28" t="s">
        <v>50</v>
      </c>
      <c r="D26" s="17"/>
      <c r="E26" s="42">
        <f>E22*(8.8+0*0+0.1-0.5)</f>
        <v>8.2332558052500016</v>
      </c>
      <c r="F26" s="42">
        <f t="shared" ref="F26:H26" si="4">F22*(8.8+0*0+0.1-0.5)</f>
        <v>8.1920895262237519</v>
      </c>
      <c r="G26" s="42">
        <f t="shared" si="4"/>
        <v>8.151129078592632</v>
      </c>
      <c r="H26" s="42">
        <f t="shared" si="4"/>
        <v>8.1059999999999999</v>
      </c>
      <c r="I26" s="29"/>
      <c r="J26" s="29"/>
      <c r="K26" s="29"/>
      <c r="L26" s="29"/>
    </row>
    <row r="27" spans="1:18" ht="96" customHeight="1" x14ac:dyDescent="0.2">
      <c r="A27" s="65"/>
      <c r="B27" s="66" t="s">
        <v>73</v>
      </c>
      <c r="C27" s="28" t="s">
        <v>41</v>
      </c>
      <c r="D27" s="14"/>
      <c r="E27" s="42">
        <f>E22*(9.9+0.3-0)</f>
        <v>9.997524906375002</v>
      </c>
      <c r="F27" s="42">
        <f t="shared" ref="F27:H27" si="5">F22*(9.9+0.3-0)</f>
        <v>9.9475372818431271</v>
      </c>
      <c r="G27" s="42">
        <f t="shared" si="5"/>
        <v>9.8977995954339111</v>
      </c>
      <c r="H27" s="42">
        <f t="shared" si="5"/>
        <v>9.843</v>
      </c>
      <c r="I27" s="29"/>
      <c r="J27" s="29"/>
      <c r="K27" s="29"/>
      <c r="L27" s="29"/>
    </row>
    <row r="28" spans="1:18" ht="99.75" customHeight="1" x14ac:dyDescent="0.2">
      <c r="A28" s="65"/>
      <c r="B28" s="66"/>
      <c r="C28" s="28" t="s">
        <v>51</v>
      </c>
      <c r="D28" s="17"/>
      <c r="E28" s="42">
        <f>E22*(5.9+0.1-0.5)</f>
        <v>5.3908222534375003</v>
      </c>
      <c r="F28" s="42">
        <f t="shared" ref="F28:H28" si="6">F22*(5.9+0.1-0.5)</f>
        <v>5.3638681421703129</v>
      </c>
      <c r="G28" s="42">
        <f t="shared" si="6"/>
        <v>5.3370488014594617</v>
      </c>
      <c r="H28" s="42">
        <f t="shared" si="6"/>
        <v>5.3075000000000001</v>
      </c>
      <c r="I28" s="29"/>
      <c r="J28" s="29"/>
      <c r="K28" s="29"/>
      <c r="L28" s="29"/>
    </row>
    <row r="29" spans="1:18" ht="22.5" customHeight="1" x14ac:dyDescent="0.2">
      <c r="A29" s="30"/>
      <c r="B29" s="30"/>
      <c r="C29" s="30"/>
      <c r="D29" s="31"/>
    </row>
    <row r="30" spans="1:18" ht="15" customHeight="1" x14ac:dyDescent="0.2">
      <c r="A30" s="33" t="s">
        <v>74</v>
      </c>
      <c r="B30" s="34"/>
      <c r="C30" s="34"/>
      <c r="D30" s="34"/>
      <c r="E30" s="34"/>
      <c r="F30" s="34"/>
      <c r="G30" s="34"/>
      <c r="H30" s="34"/>
      <c r="I30" s="34"/>
      <c r="J30" s="34"/>
      <c r="K30" s="34"/>
    </row>
    <row r="31" spans="1:18" ht="25.5" customHeight="1" x14ac:dyDescent="0.2">
      <c r="A31" s="35" t="s">
        <v>20</v>
      </c>
      <c r="B31" s="36"/>
      <c r="C31" s="36"/>
      <c r="D31" s="36"/>
      <c r="E31" s="36"/>
      <c r="F31" s="36"/>
      <c r="G31" s="36"/>
      <c r="H31" s="36"/>
      <c r="I31" s="36"/>
      <c r="J31" s="36"/>
      <c r="K31" s="36"/>
    </row>
    <row r="32" spans="1:18" ht="32.25" customHeight="1" x14ac:dyDescent="0.2">
      <c r="A32" s="37" t="s">
        <v>32</v>
      </c>
      <c r="B32" s="37"/>
      <c r="C32" s="37"/>
    </row>
  </sheetData>
  <mergeCells count="37">
    <mergeCell ref="A21:C21"/>
    <mergeCell ref="A22:C22"/>
    <mergeCell ref="A12:C12"/>
    <mergeCell ref="A13:C13"/>
    <mergeCell ref="A15:C15"/>
    <mergeCell ref="A20:C20"/>
    <mergeCell ref="B27:B28"/>
    <mergeCell ref="A23:A28"/>
    <mergeCell ref="L18:L19"/>
    <mergeCell ref="E7:E8"/>
    <mergeCell ref="K7:K8"/>
    <mergeCell ref="F7:F8"/>
    <mergeCell ref="G7:G8"/>
    <mergeCell ref="H7:H8"/>
    <mergeCell ref="I7:I8"/>
    <mergeCell ref="J7:J8"/>
    <mergeCell ref="A7:C7"/>
    <mergeCell ref="A9:C9"/>
    <mergeCell ref="B23:B24"/>
    <mergeCell ref="B25:B26"/>
    <mergeCell ref="A11:C11"/>
    <mergeCell ref="A14:C14"/>
    <mergeCell ref="D2:K2"/>
    <mergeCell ref="A16:K17"/>
    <mergeCell ref="D12:D13"/>
    <mergeCell ref="A5:K6"/>
    <mergeCell ref="E18:E19"/>
    <mergeCell ref="F18:F19"/>
    <mergeCell ref="G18:G19"/>
    <mergeCell ref="H18:H19"/>
    <mergeCell ref="I18:I19"/>
    <mergeCell ref="J18:J19"/>
    <mergeCell ref="K18:K19"/>
    <mergeCell ref="A10:C10"/>
    <mergeCell ref="A18:C18"/>
    <mergeCell ref="A19:C19"/>
    <mergeCell ref="A8:C8"/>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02208-CF85-4246-AA0D-4075BDA1CF8A}">
  <sheetPr codeName="Feuil4"/>
  <dimension ref="A2:Q32"/>
  <sheetViews>
    <sheetView zoomScale="50" zoomScaleNormal="50" workbookViewId="0">
      <selection activeCell="C2" sqref="A1:XFD1048576"/>
    </sheetView>
  </sheetViews>
  <sheetFormatPr baseColWidth="10" defaultColWidth="9.140625" defaultRowHeight="14.25" x14ac:dyDescent="0.2"/>
  <cols>
    <col min="1" max="1" width="45" style="2" customWidth="1"/>
    <col min="2" max="2" width="62.28515625" style="2" customWidth="1"/>
    <col min="3" max="3" width="173.7109375" style="2" customWidth="1"/>
    <col min="4" max="4" width="19.7109375" style="2" customWidth="1"/>
    <col min="5" max="5" width="17.7109375" style="2" customWidth="1"/>
    <col min="6" max="6" width="19.28515625" style="2" customWidth="1"/>
    <col min="7" max="7" width="18.85546875" style="2" customWidth="1"/>
    <col min="8" max="8" width="18.5703125" style="2" customWidth="1"/>
    <col min="9" max="9" width="19.140625" style="2" customWidth="1"/>
    <col min="10" max="10" width="17.5703125" style="2" customWidth="1"/>
    <col min="11" max="15" width="9.140625" style="2"/>
    <col min="16" max="16" width="9.140625" style="2" customWidth="1"/>
    <col min="17" max="16384" width="9.140625" style="2"/>
  </cols>
  <sheetData>
    <row r="2" spans="1:16" ht="76.5" customHeight="1" x14ac:dyDescent="0.2">
      <c r="D2" s="92" t="s">
        <v>75</v>
      </c>
      <c r="E2" s="93"/>
      <c r="F2" s="93"/>
      <c r="G2" s="93"/>
      <c r="H2" s="93"/>
      <c r="I2" s="93"/>
      <c r="J2" s="94"/>
      <c r="K2" s="11"/>
      <c r="L2" s="11"/>
      <c r="M2" s="11"/>
      <c r="N2" s="11"/>
      <c r="O2" s="11"/>
      <c r="P2" s="11"/>
    </row>
    <row r="3" spans="1:16" ht="12" customHeight="1" x14ac:dyDescent="0.2">
      <c r="E3" s="12"/>
      <c r="F3" s="12"/>
      <c r="G3" s="12"/>
      <c r="H3" s="12"/>
      <c r="I3" s="12"/>
      <c r="J3" s="12"/>
      <c r="K3" s="11"/>
      <c r="L3" s="11"/>
      <c r="M3" s="11"/>
      <c r="N3" s="11"/>
      <c r="O3" s="11"/>
      <c r="P3" s="11"/>
    </row>
    <row r="4" spans="1:16" ht="12.75" customHeight="1" x14ac:dyDescent="0.2"/>
    <row r="5" spans="1:16" ht="12.75" customHeight="1" x14ac:dyDescent="0.2">
      <c r="A5" s="73" t="s">
        <v>18</v>
      </c>
      <c r="B5" s="74"/>
      <c r="C5" s="74"/>
      <c r="D5" s="74"/>
      <c r="E5" s="74"/>
      <c r="F5" s="74"/>
      <c r="G5" s="74"/>
      <c r="H5" s="74"/>
      <c r="I5" s="74"/>
      <c r="J5" s="75"/>
    </row>
    <row r="6" spans="1:16" ht="32.25" customHeight="1" x14ac:dyDescent="0.2">
      <c r="A6" s="76"/>
      <c r="B6" s="77"/>
      <c r="C6" s="77"/>
      <c r="D6" s="77"/>
      <c r="E6" s="77"/>
      <c r="F6" s="77"/>
      <c r="G6" s="77"/>
      <c r="H6" s="77"/>
      <c r="I6" s="77"/>
      <c r="J6" s="78"/>
    </row>
    <row r="7" spans="1:16" ht="33.75" customHeight="1" x14ac:dyDescent="0.3">
      <c r="A7" s="79" t="s">
        <v>7</v>
      </c>
      <c r="B7" s="80"/>
      <c r="C7" s="81"/>
      <c r="D7" s="13"/>
      <c r="E7" s="56">
        <v>8</v>
      </c>
      <c r="F7" s="56">
        <v>9</v>
      </c>
      <c r="G7" s="56">
        <v>10</v>
      </c>
      <c r="H7" s="56">
        <v>11</v>
      </c>
      <c r="I7" s="56">
        <v>13</v>
      </c>
      <c r="J7" s="56" t="s">
        <v>12</v>
      </c>
    </row>
    <row r="8" spans="1:16" ht="24" customHeight="1" x14ac:dyDescent="0.2">
      <c r="A8" s="84" t="s">
        <v>3</v>
      </c>
      <c r="B8" s="85"/>
      <c r="C8" s="86"/>
      <c r="D8" s="14"/>
      <c r="E8" s="57"/>
      <c r="F8" s="57"/>
      <c r="G8" s="57"/>
      <c r="H8" s="57"/>
      <c r="I8" s="57"/>
      <c r="J8" s="57"/>
    </row>
    <row r="9" spans="1:16" ht="24" customHeight="1" x14ac:dyDescent="0.2">
      <c r="A9" s="87" t="s">
        <v>16</v>
      </c>
      <c r="B9" s="87"/>
      <c r="C9" s="87"/>
      <c r="D9" s="14"/>
      <c r="E9" s="15">
        <v>44743</v>
      </c>
      <c r="F9" s="15">
        <v>44835</v>
      </c>
      <c r="G9" s="15">
        <v>44927</v>
      </c>
      <c r="H9" s="15">
        <v>45017</v>
      </c>
      <c r="I9" s="16"/>
      <c r="J9" s="16"/>
    </row>
    <row r="10" spans="1:16" ht="26.25" customHeight="1" x14ac:dyDescent="0.2">
      <c r="A10" s="87" t="s">
        <v>11</v>
      </c>
      <c r="B10" s="87"/>
      <c r="C10" s="87"/>
      <c r="D10" s="17"/>
      <c r="E10" s="15">
        <v>44834</v>
      </c>
      <c r="F10" s="15">
        <v>44926</v>
      </c>
      <c r="G10" s="15">
        <v>45016</v>
      </c>
      <c r="H10" s="15">
        <v>45107</v>
      </c>
      <c r="I10" s="16"/>
      <c r="J10" s="16"/>
    </row>
    <row r="11" spans="1:16" ht="25.5" customHeight="1" x14ac:dyDescent="0.2">
      <c r="A11" s="82" t="s">
        <v>30</v>
      </c>
      <c r="B11" s="83"/>
      <c r="C11" s="83"/>
      <c r="D11" s="18"/>
      <c r="E11" s="18"/>
      <c r="F11" s="18"/>
      <c r="G11" s="18"/>
      <c r="H11" s="18"/>
      <c r="I11" s="18"/>
      <c r="J11" s="19"/>
    </row>
    <row r="12" spans="1:16" ht="21" customHeight="1" x14ac:dyDescent="0.2">
      <c r="A12" s="88" t="s">
        <v>35</v>
      </c>
      <c r="B12" s="88"/>
      <c r="C12" s="88"/>
      <c r="D12" s="89"/>
      <c r="E12" s="39">
        <v>1600</v>
      </c>
      <c r="F12" s="39">
        <v>1800</v>
      </c>
      <c r="G12" s="39">
        <v>2000</v>
      </c>
      <c r="H12" s="39">
        <v>2200</v>
      </c>
      <c r="I12" s="20"/>
      <c r="J12" s="20"/>
    </row>
    <row r="13" spans="1:16" ht="27" customHeight="1" x14ac:dyDescent="0.2">
      <c r="A13" s="88" t="s">
        <v>36</v>
      </c>
      <c r="B13" s="88"/>
      <c r="C13" s="88"/>
      <c r="D13" s="90"/>
      <c r="E13" s="39">
        <v>345.245</v>
      </c>
      <c r="F13" s="39">
        <v>361.19499999999994</v>
      </c>
      <c r="G13" s="39">
        <v>482.89300000000003</v>
      </c>
      <c r="H13" s="39">
        <v>493.24300000000005</v>
      </c>
      <c r="I13" s="20"/>
      <c r="J13" s="20"/>
    </row>
    <row r="14" spans="1:16" ht="24.75" customHeight="1" x14ac:dyDescent="0.2">
      <c r="A14" s="82" t="s">
        <v>10</v>
      </c>
      <c r="B14" s="83"/>
      <c r="C14" s="83"/>
      <c r="D14" s="18"/>
      <c r="E14" s="18"/>
      <c r="F14" s="18"/>
      <c r="G14" s="18"/>
      <c r="H14" s="18"/>
      <c r="I14" s="18"/>
      <c r="J14" s="19"/>
    </row>
    <row r="15" spans="1:16" ht="23.25" customHeight="1" x14ac:dyDescent="0.2">
      <c r="A15" s="70" t="s">
        <v>4</v>
      </c>
      <c r="B15" s="71"/>
      <c r="C15" s="72"/>
      <c r="D15" s="20">
        <v>0</v>
      </c>
      <c r="E15" s="20">
        <v>0</v>
      </c>
      <c r="F15" s="20">
        <v>0</v>
      </c>
      <c r="G15" s="20">
        <v>0</v>
      </c>
      <c r="H15" s="20">
        <v>0</v>
      </c>
      <c r="I15" s="20"/>
      <c r="J15" s="20"/>
    </row>
    <row r="16" spans="1:16" ht="15" customHeight="1" x14ac:dyDescent="0.2">
      <c r="A16" s="73" t="s">
        <v>13</v>
      </c>
      <c r="B16" s="74"/>
      <c r="C16" s="74"/>
      <c r="D16" s="74"/>
      <c r="E16" s="74"/>
      <c r="F16" s="74"/>
      <c r="G16" s="74"/>
      <c r="H16" s="74"/>
      <c r="I16" s="74"/>
      <c r="J16" s="75"/>
      <c r="K16" s="22"/>
      <c r="L16" s="22"/>
      <c r="M16" s="22"/>
      <c r="N16" s="22"/>
      <c r="O16" s="22"/>
      <c r="P16" s="22"/>
    </row>
    <row r="17" spans="1:17" ht="24" customHeight="1" x14ac:dyDescent="0.2">
      <c r="A17" s="76"/>
      <c r="B17" s="77"/>
      <c r="C17" s="77"/>
      <c r="D17" s="77"/>
      <c r="E17" s="77"/>
      <c r="F17" s="77"/>
      <c r="G17" s="77"/>
      <c r="H17" s="77"/>
      <c r="I17" s="77"/>
      <c r="J17" s="78"/>
      <c r="K17" s="22"/>
      <c r="L17" s="22"/>
      <c r="M17" s="22"/>
      <c r="N17" s="22"/>
      <c r="O17" s="22"/>
      <c r="P17" s="22"/>
    </row>
    <row r="18" spans="1:17" s="24" customFormat="1" ht="34.5" customHeight="1" x14ac:dyDescent="0.3">
      <c r="A18" s="79" t="s">
        <v>15</v>
      </c>
      <c r="B18" s="80"/>
      <c r="C18" s="81"/>
      <c r="D18" s="13"/>
      <c r="E18" s="56">
        <v>8</v>
      </c>
      <c r="F18" s="56">
        <v>9</v>
      </c>
      <c r="G18" s="56">
        <v>10</v>
      </c>
      <c r="H18" s="56">
        <v>11</v>
      </c>
      <c r="I18" s="56">
        <v>13</v>
      </c>
      <c r="J18" s="56" t="s">
        <v>12</v>
      </c>
      <c r="K18" s="56"/>
      <c r="L18" s="23"/>
      <c r="M18" s="23"/>
      <c r="N18" s="23"/>
      <c r="O18" s="23"/>
      <c r="P18" s="23"/>
      <c r="Q18" s="23"/>
    </row>
    <row r="19" spans="1:17" s="24" customFormat="1" ht="25.5" customHeight="1" x14ac:dyDescent="0.25">
      <c r="A19" s="67" t="s">
        <v>17</v>
      </c>
      <c r="B19" s="68"/>
      <c r="C19" s="69"/>
      <c r="D19" s="14"/>
      <c r="E19" s="57"/>
      <c r="F19" s="57"/>
      <c r="G19" s="57"/>
      <c r="H19" s="57"/>
      <c r="I19" s="57"/>
      <c r="J19" s="57"/>
      <c r="K19" s="57"/>
      <c r="L19" s="23"/>
      <c r="M19" s="23"/>
      <c r="N19" s="23"/>
      <c r="O19" s="23"/>
      <c r="P19" s="23"/>
      <c r="Q19" s="23"/>
    </row>
    <row r="20" spans="1:17" ht="25.5" customHeight="1" x14ac:dyDescent="0.2">
      <c r="A20" s="58" t="s">
        <v>16</v>
      </c>
      <c r="B20" s="59"/>
      <c r="C20" s="60"/>
      <c r="D20" s="14"/>
      <c r="E20" s="15">
        <v>44828</v>
      </c>
      <c r="F20" s="15">
        <v>44835</v>
      </c>
      <c r="G20" s="15">
        <v>44927</v>
      </c>
      <c r="H20" s="15">
        <v>45017</v>
      </c>
      <c r="I20" s="15"/>
      <c r="J20" s="15"/>
      <c r="K20" s="15"/>
    </row>
    <row r="21" spans="1:17" ht="24.75" customHeight="1" x14ac:dyDescent="0.2">
      <c r="A21" s="58" t="s">
        <v>11</v>
      </c>
      <c r="B21" s="59"/>
      <c r="C21" s="60"/>
      <c r="D21" s="17"/>
      <c r="E21" s="15">
        <v>44834</v>
      </c>
      <c r="F21" s="15">
        <v>44926</v>
      </c>
      <c r="G21" s="15">
        <v>45016</v>
      </c>
      <c r="H21" s="15">
        <v>45107</v>
      </c>
      <c r="I21" s="15"/>
      <c r="J21" s="15"/>
      <c r="K21" s="15"/>
    </row>
    <row r="22" spans="1:17" ht="22.5" customHeight="1" x14ac:dyDescent="0.25">
      <c r="A22" s="61" t="s">
        <v>9</v>
      </c>
      <c r="B22" s="62"/>
      <c r="C22" s="63"/>
      <c r="D22" s="13"/>
      <c r="E22" s="41">
        <v>1.1002979356288094</v>
      </c>
      <c r="F22" s="41">
        <v>1.1316114017427177</v>
      </c>
      <c r="G22" s="41">
        <v>1.1664583884043931</v>
      </c>
      <c r="H22" s="41">
        <v>1.1626818867758022</v>
      </c>
      <c r="I22" s="27"/>
      <c r="J22" s="27"/>
      <c r="K22" s="27"/>
    </row>
    <row r="23" spans="1:17" ht="117.75" customHeight="1" x14ac:dyDescent="0.2">
      <c r="A23" s="64" t="s">
        <v>19</v>
      </c>
      <c r="B23" s="66" t="s">
        <v>71</v>
      </c>
      <c r="C23" s="28" t="s">
        <v>39</v>
      </c>
      <c r="D23" s="14"/>
      <c r="E23" s="42">
        <f>E22*(12.2+1+0.3-0)</f>
        <v>14.854022130988927</v>
      </c>
      <c r="F23" s="42">
        <f t="shared" ref="F23" si="0">F22*(12.2+1+0.3-0)</f>
        <v>15.276753923526689</v>
      </c>
      <c r="G23" s="42">
        <f t="shared" ref="G23" si="1">G22*(12.2+1+0.3-0)</f>
        <v>15.747188243459307</v>
      </c>
      <c r="H23" s="42">
        <f t="shared" ref="H23" si="2">H22*(12.2+1+0.3-0)</f>
        <v>15.696205471473331</v>
      </c>
      <c r="I23" s="29"/>
      <c r="J23" s="29"/>
      <c r="K23" s="29"/>
    </row>
    <row r="24" spans="1:17" ht="141.75" customHeight="1" x14ac:dyDescent="0.2">
      <c r="A24" s="65"/>
      <c r="B24" s="66"/>
      <c r="C24" s="28" t="s">
        <v>49</v>
      </c>
      <c r="D24" s="17"/>
      <c r="E24" s="42">
        <f>E22*(8.8+0+0.1-0.5)</f>
        <v>9.2425026592819997</v>
      </c>
      <c r="F24" s="42">
        <f t="shared" ref="F24" si="3">F22*(8.8+0+0.1-0.5)</f>
        <v>9.5055357746388296</v>
      </c>
      <c r="G24" s="42">
        <f t="shared" ref="G24" si="4">G22*(8.8+0+0.1-0.5)</f>
        <v>9.7982504625969025</v>
      </c>
      <c r="H24" s="42">
        <f t="shared" ref="H24" si="5">H22*(8.8+0+0.1-0.5)</f>
        <v>9.7665278489167395</v>
      </c>
      <c r="I24" s="29"/>
      <c r="J24" s="29"/>
      <c r="K24" s="29"/>
    </row>
    <row r="25" spans="1:17" ht="120" customHeight="1" x14ac:dyDescent="0.2">
      <c r="A25" s="65"/>
      <c r="B25" s="66" t="s">
        <v>72</v>
      </c>
      <c r="C25" s="28" t="s">
        <v>40</v>
      </c>
      <c r="D25" s="14"/>
      <c r="E25" s="42">
        <f>E22*(12.2+1*2+0.3-0)</f>
        <v>15.954320066617736</v>
      </c>
      <c r="F25" s="42">
        <f t="shared" ref="F25" si="6">F22*(12.2+1*2+0.3-0)</f>
        <v>16.408365325269408</v>
      </c>
      <c r="G25" s="42">
        <f t="shared" ref="G25" si="7">G22*(12.2+1*2+0.3-0)</f>
        <v>16.913646631863699</v>
      </c>
      <c r="H25" s="42">
        <f t="shared" ref="H25" si="8">H22*(12.2+1*2+0.3-0)</f>
        <v>16.858887358249131</v>
      </c>
      <c r="I25" s="29"/>
      <c r="J25" s="29"/>
      <c r="K25" s="29"/>
    </row>
    <row r="26" spans="1:17" ht="123" customHeight="1" x14ac:dyDescent="0.2">
      <c r="A26" s="65"/>
      <c r="B26" s="66"/>
      <c r="C26" s="28" t="s">
        <v>50</v>
      </c>
      <c r="D26" s="17"/>
      <c r="E26" s="42">
        <f>E22*(8.8+0*0+0.1-0.5)</f>
        <v>9.2425026592819997</v>
      </c>
      <c r="F26" s="42">
        <f t="shared" ref="F26" si="9">F22*(8.8+0*0+0.1-0.5)</f>
        <v>9.5055357746388296</v>
      </c>
      <c r="G26" s="42">
        <f t="shared" ref="G26" si="10">G22*(8.8+0*0+0.1-0.5)</f>
        <v>9.7982504625969025</v>
      </c>
      <c r="H26" s="42">
        <f t="shared" ref="H26" si="11">H22*(8.8+0*0+0.1-0.5)</f>
        <v>9.7665278489167395</v>
      </c>
      <c r="I26" s="29"/>
      <c r="J26" s="29"/>
      <c r="K26" s="29"/>
    </row>
    <row r="27" spans="1:17" ht="96" customHeight="1" x14ac:dyDescent="0.2">
      <c r="A27" s="65"/>
      <c r="B27" s="66" t="s">
        <v>73</v>
      </c>
      <c r="C27" s="28" t="s">
        <v>41</v>
      </c>
      <c r="D27" s="14"/>
      <c r="E27" s="42">
        <f>E22*(9.9+0.3-0)</f>
        <v>11.223038943413856</v>
      </c>
      <c r="F27" s="42">
        <f t="shared" ref="F27" si="12">F22*(9.9+0.3-0)</f>
        <v>11.542436297775721</v>
      </c>
      <c r="G27" s="42">
        <f t="shared" ref="G27" si="13">G22*(9.9+0.3-0)</f>
        <v>11.897875561724812</v>
      </c>
      <c r="H27" s="42">
        <f t="shared" ref="H27" si="14">H22*(9.9+0.3-0)</f>
        <v>11.859355245113184</v>
      </c>
      <c r="I27" s="29"/>
      <c r="J27" s="29"/>
      <c r="K27" s="29"/>
    </row>
    <row r="28" spans="1:17" ht="99.75" customHeight="1" x14ac:dyDescent="0.2">
      <c r="A28" s="65"/>
      <c r="B28" s="66"/>
      <c r="C28" s="28" t="s">
        <v>51</v>
      </c>
      <c r="D28" s="17"/>
      <c r="E28" s="42">
        <f>E22*(5.9+0.1-0.5)</f>
        <v>6.0516386459584517</v>
      </c>
      <c r="F28" s="42">
        <f t="shared" ref="F28" si="15">F22*(5.9+0.1-0.5)</f>
        <v>6.2238627095849477</v>
      </c>
      <c r="G28" s="42">
        <f t="shared" ref="G28" si="16">G22*(5.9+0.1-0.5)</f>
        <v>6.4155211362241618</v>
      </c>
      <c r="H28" s="42">
        <f t="shared" ref="H28" si="17">H22*(5.9+0.1-0.5)</f>
        <v>6.3947503772669121</v>
      </c>
      <c r="I28" s="29"/>
      <c r="J28" s="29"/>
      <c r="K28" s="29"/>
    </row>
    <row r="29" spans="1:17" ht="22.5" customHeight="1" x14ac:dyDescent="0.2">
      <c r="A29" s="30"/>
      <c r="B29" s="30"/>
      <c r="C29" s="30"/>
      <c r="D29" s="31"/>
    </row>
    <row r="30" spans="1:17" ht="15" customHeight="1" x14ac:dyDescent="0.2">
      <c r="A30" s="33" t="s">
        <v>76</v>
      </c>
      <c r="B30" s="34"/>
      <c r="C30" s="34"/>
      <c r="D30" s="34"/>
      <c r="E30" s="34"/>
      <c r="F30" s="34"/>
      <c r="G30" s="34"/>
      <c r="H30" s="34"/>
      <c r="I30" s="34"/>
      <c r="J30" s="34"/>
    </row>
    <row r="31" spans="1:17" ht="25.5" customHeight="1" x14ac:dyDescent="0.2">
      <c r="A31" s="35" t="s">
        <v>20</v>
      </c>
      <c r="B31" s="36"/>
      <c r="C31" s="36"/>
      <c r="D31" s="36"/>
      <c r="E31" s="36"/>
      <c r="F31" s="36"/>
      <c r="G31" s="36"/>
      <c r="H31" s="36"/>
      <c r="I31" s="36"/>
      <c r="J31" s="36"/>
    </row>
    <row r="32" spans="1:17" ht="32.25" customHeight="1" x14ac:dyDescent="0.2">
      <c r="A32" s="37" t="s">
        <v>32</v>
      </c>
      <c r="B32" s="37"/>
      <c r="C32" s="37"/>
    </row>
  </sheetData>
  <mergeCells count="35">
    <mergeCell ref="A9:C9"/>
    <mergeCell ref="A10:C10"/>
    <mergeCell ref="A11:C11"/>
    <mergeCell ref="D2:J2"/>
    <mergeCell ref="A5:J6"/>
    <mergeCell ref="A7:C7"/>
    <mergeCell ref="E7:E8"/>
    <mergeCell ref="F7:F8"/>
    <mergeCell ref="G7:G8"/>
    <mergeCell ref="H7:H8"/>
    <mergeCell ref="I7:I8"/>
    <mergeCell ref="J7:J8"/>
    <mergeCell ref="A8:C8"/>
    <mergeCell ref="A12:C12"/>
    <mergeCell ref="A14:C14"/>
    <mergeCell ref="A15:C15"/>
    <mergeCell ref="A16:J17"/>
    <mergeCell ref="A18:C18"/>
    <mergeCell ref="E18:E19"/>
    <mergeCell ref="F18:F19"/>
    <mergeCell ref="G18:G19"/>
    <mergeCell ref="H18:H19"/>
    <mergeCell ref="I18:I19"/>
    <mergeCell ref="D12:D13"/>
    <mergeCell ref="A13:C13"/>
    <mergeCell ref="K18:K19"/>
    <mergeCell ref="A19:C19"/>
    <mergeCell ref="A20:C20"/>
    <mergeCell ref="A21:C21"/>
    <mergeCell ref="A22:C22"/>
    <mergeCell ref="A23:A28"/>
    <mergeCell ref="B23:B24"/>
    <mergeCell ref="B25:B26"/>
    <mergeCell ref="B27:B28"/>
    <mergeCell ref="J18:J19"/>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FF3C0-051F-40BE-86BD-3FEF5AA5A3E2}">
  <sheetPr codeName="Feuil5"/>
  <dimension ref="A2:Q33"/>
  <sheetViews>
    <sheetView tabSelected="1" topLeftCell="C1" zoomScale="60" zoomScaleNormal="60" workbookViewId="0">
      <selection activeCell="Q24" sqref="Q24"/>
    </sheetView>
  </sheetViews>
  <sheetFormatPr baseColWidth="10" defaultColWidth="9.140625" defaultRowHeight="14.25" x14ac:dyDescent="0.2"/>
  <cols>
    <col min="1" max="1" width="45" style="2" customWidth="1"/>
    <col min="2" max="2" width="62.28515625" style="2" customWidth="1"/>
    <col min="3" max="3" width="173.7109375" style="2" customWidth="1"/>
    <col min="4" max="4" width="19.7109375" style="2" customWidth="1"/>
    <col min="5" max="6" width="18.5703125" style="2" customWidth="1"/>
    <col min="7" max="8" width="19.140625" style="2" customWidth="1"/>
    <col min="9" max="10" width="17.5703125" style="2" customWidth="1"/>
    <col min="11" max="15" width="18.5703125" style="2" customWidth="1"/>
    <col min="16" max="16" width="9.140625" style="2" customWidth="1"/>
    <col min="17" max="16384" width="9.140625" style="2"/>
  </cols>
  <sheetData>
    <row r="2" spans="1:16" ht="76.150000000000006" customHeight="1" x14ac:dyDescent="0.2">
      <c r="D2" s="91" t="s">
        <v>77</v>
      </c>
      <c r="E2" s="91"/>
      <c r="F2" s="91"/>
      <c r="G2" s="91"/>
      <c r="H2" s="91"/>
      <c r="I2" s="91"/>
      <c r="J2" s="91"/>
      <c r="K2" s="91"/>
      <c r="L2" s="11"/>
      <c r="M2" s="11"/>
      <c r="N2" s="11"/>
      <c r="O2" s="11"/>
      <c r="P2" s="11"/>
    </row>
    <row r="3" spans="1:16" ht="12" customHeight="1" x14ac:dyDescent="0.2">
      <c r="E3" s="12"/>
      <c r="F3" s="12"/>
      <c r="G3" s="12"/>
      <c r="H3" s="12"/>
      <c r="I3" s="12"/>
      <c r="J3" s="12"/>
      <c r="K3" s="11"/>
      <c r="L3" s="11"/>
      <c r="M3" s="11"/>
      <c r="N3" s="11"/>
      <c r="O3" s="11"/>
      <c r="P3" s="11"/>
    </row>
    <row r="4" spans="1:16" ht="12.75" customHeight="1" x14ac:dyDescent="0.2"/>
    <row r="5" spans="1:16" ht="12.75" customHeight="1" x14ac:dyDescent="0.2">
      <c r="A5" s="96" t="s">
        <v>18</v>
      </c>
      <c r="B5" s="97"/>
      <c r="C5" s="97"/>
      <c r="D5" s="97"/>
      <c r="E5" s="97"/>
      <c r="F5" s="97"/>
      <c r="G5" s="97"/>
      <c r="H5" s="97"/>
      <c r="I5" s="97"/>
      <c r="J5" s="97"/>
      <c r="K5" s="97"/>
      <c r="L5" s="97"/>
      <c r="M5" s="97"/>
      <c r="N5" s="97"/>
      <c r="O5" s="97"/>
    </row>
    <row r="6" spans="1:16" ht="32.25" customHeight="1" x14ac:dyDescent="0.2">
      <c r="A6" s="76"/>
      <c r="B6" s="77"/>
      <c r="C6" s="77"/>
      <c r="D6" s="77"/>
      <c r="E6" s="77"/>
      <c r="F6" s="77"/>
      <c r="G6" s="77"/>
      <c r="H6" s="77"/>
      <c r="I6" s="77"/>
      <c r="J6" s="77"/>
      <c r="K6" s="77"/>
      <c r="L6" s="77"/>
      <c r="M6" s="77"/>
      <c r="N6" s="77"/>
      <c r="O6" s="77"/>
    </row>
    <row r="7" spans="1:16" ht="33.75" customHeight="1" x14ac:dyDescent="0.3">
      <c r="A7" s="79" t="s">
        <v>7</v>
      </c>
      <c r="B7" s="80"/>
      <c r="C7" s="81"/>
      <c r="D7" s="13"/>
      <c r="E7" s="56">
        <v>11</v>
      </c>
      <c r="F7" s="56">
        <v>12</v>
      </c>
      <c r="G7" s="56">
        <v>13</v>
      </c>
      <c r="H7" s="56">
        <v>14</v>
      </c>
      <c r="I7" s="95">
        <v>15</v>
      </c>
      <c r="J7" s="95">
        <v>16</v>
      </c>
      <c r="K7" s="95">
        <v>17</v>
      </c>
      <c r="L7" s="95">
        <v>18</v>
      </c>
      <c r="M7" s="95"/>
      <c r="N7" s="95"/>
      <c r="O7" s="95"/>
    </row>
    <row r="8" spans="1:16" ht="24" customHeight="1" x14ac:dyDescent="0.2">
      <c r="A8" s="84" t="s">
        <v>3</v>
      </c>
      <c r="B8" s="85"/>
      <c r="C8" s="86"/>
      <c r="D8" s="14"/>
      <c r="E8" s="57"/>
      <c r="F8" s="57"/>
      <c r="G8" s="57"/>
      <c r="H8" s="57"/>
      <c r="I8" s="95"/>
      <c r="J8" s="95"/>
      <c r="K8" s="95"/>
      <c r="L8" s="95"/>
      <c r="M8" s="95"/>
      <c r="N8" s="95"/>
      <c r="O8" s="95"/>
    </row>
    <row r="9" spans="1:16" ht="24" customHeight="1" x14ac:dyDescent="0.2">
      <c r="A9" s="87" t="s">
        <v>16</v>
      </c>
      <c r="B9" s="87"/>
      <c r="C9" s="87"/>
      <c r="D9" s="14"/>
      <c r="E9" s="15">
        <v>45017</v>
      </c>
      <c r="F9" s="15">
        <v>45108</v>
      </c>
      <c r="G9" s="15">
        <v>45200</v>
      </c>
      <c r="H9" s="15">
        <v>45292</v>
      </c>
      <c r="I9" s="15">
        <v>45383</v>
      </c>
      <c r="J9" s="15">
        <v>45474</v>
      </c>
      <c r="K9" s="15">
        <v>45566</v>
      </c>
      <c r="L9" s="43">
        <v>45658</v>
      </c>
      <c r="M9" s="43"/>
      <c r="N9" s="43"/>
      <c r="O9" s="43"/>
    </row>
    <row r="10" spans="1:16" ht="26.25" customHeight="1" x14ac:dyDescent="0.2">
      <c r="A10" s="87" t="s">
        <v>11</v>
      </c>
      <c r="B10" s="87"/>
      <c r="C10" s="87"/>
      <c r="D10" s="17"/>
      <c r="E10" s="15">
        <v>45107</v>
      </c>
      <c r="F10" s="15">
        <v>45199</v>
      </c>
      <c r="G10" s="15">
        <v>45291</v>
      </c>
      <c r="H10" s="15">
        <v>45382</v>
      </c>
      <c r="I10" s="15">
        <v>45473</v>
      </c>
      <c r="J10" s="15">
        <v>45565</v>
      </c>
      <c r="K10" s="15">
        <v>45657</v>
      </c>
      <c r="L10" s="43">
        <v>45747</v>
      </c>
      <c r="M10" s="43"/>
      <c r="N10" s="43"/>
      <c r="O10" s="43"/>
    </row>
    <row r="11" spans="1:16" ht="25.5" customHeight="1" x14ac:dyDescent="0.2">
      <c r="A11" s="82" t="s">
        <v>30</v>
      </c>
      <c r="B11" s="83"/>
      <c r="C11" s="83"/>
      <c r="D11" s="18"/>
      <c r="E11" s="18"/>
      <c r="F11" s="18"/>
      <c r="G11" s="18"/>
      <c r="H11" s="18"/>
      <c r="I11" s="44"/>
      <c r="J11" s="44"/>
      <c r="K11" s="44"/>
      <c r="L11" s="44"/>
      <c r="M11" s="44"/>
      <c r="N11" s="44"/>
      <c r="O11" s="44"/>
    </row>
    <row r="12" spans="1:16" ht="21" customHeight="1" x14ac:dyDescent="0.2">
      <c r="A12" s="88" t="s">
        <v>64</v>
      </c>
      <c r="B12" s="88"/>
      <c r="C12" s="88"/>
      <c r="D12" s="89"/>
      <c r="E12" s="40">
        <v>2200</v>
      </c>
      <c r="F12" s="40">
        <v>2400</v>
      </c>
      <c r="G12" s="40">
        <v>2600</v>
      </c>
      <c r="H12" s="40">
        <v>2800</v>
      </c>
      <c r="I12" s="40">
        <v>3000</v>
      </c>
      <c r="J12" s="40">
        <v>3200</v>
      </c>
      <c r="K12" s="40">
        <v>3400</v>
      </c>
      <c r="L12" s="45">
        <v>3600</v>
      </c>
      <c r="M12" s="45"/>
      <c r="N12" s="45"/>
      <c r="O12" s="45"/>
    </row>
    <row r="13" spans="1:16" ht="27" customHeight="1" x14ac:dyDescent="0.2">
      <c r="A13" s="88" t="s">
        <v>36</v>
      </c>
      <c r="B13" s="88"/>
      <c r="C13" s="88"/>
      <c r="D13" s="90"/>
      <c r="E13" s="46">
        <v>493.24300000000005</v>
      </c>
      <c r="F13" s="46">
        <v>1211</v>
      </c>
      <c r="G13" s="46">
        <v>1477.548</v>
      </c>
      <c r="H13" s="46">
        <v>1572.1100000000004</v>
      </c>
      <c r="I13" s="46">
        <v>1942.0800000000004</v>
      </c>
      <c r="J13" s="46">
        <v>2159.8900000000003</v>
      </c>
      <c r="K13" s="46">
        <v>2281.3720000000003</v>
      </c>
      <c r="L13" s="47">
        <v>2572.6689999999999</v>
      </c>
      <c r="M13" s="47"/>
      <c r="N13" s="47"/>
      <c r="O13" s="47"/>
    </row>
    <row r="14" spans="1:16" ht="24.75" customHeight="1" x14ac:dyDescent="0.2">
      <c r="A14" s="82" t="s">
        <v>10</v>
      </c>
      <c r="B14" s="83"/>
      <c r="C14" s="83"/>
      <c r="D14" s="18"/>
      <c r="E14" s="18"/>
      <c r="F14" s="18"/>
      <c r="G14" s="18"/>
      <c r="H14" s="18"/>
      <c r="I14" s="44"/>
      <c r="J14" s="44"/>
      <c r="K14" s="44"/>
      <c r="L14" s="44"/>
      <c r="M14" s="44"/>
      <c r="N14" s="44"/>
      <c r="O14" s="44"/>
    </row>
    <row r="15" spans="1:16" ht="23.25" customHeight="1" x14ac:dyDescent="0.2">
      <c r="A15" s="70" t="s">
        <v>4</v>
      </c>
      <c r="B15" s="71"/>
      <c r="C15" s="72"/>
      <c r="D15" s="20">
        <v>0</v>
      </c>
      <c r="E15" s="40">
        <v>0</v>
      </c>
      <c r="F15" s="40">
        <v>0</v>
      </c>
      <c r="G15" s="40">
        <v>0</v>
      </c>
      <c r="H15" s="40">
        <v>0</v>
      </c>
      <c r="I15" s="40">
        <v>0</v>
      </c>
      <c r="J15" s="40">
        <v>0</v>
      </c>
      <c r="K15" s="40">
        <v>0</v>
      </c>
      <c r="L15" s="48">
        <v>0</v>
      </c>
      <c r="M15" s="48"/>
      <c r="N15" s="48"/>
      <c r="O15" s="48"/>
    </row>
    <row r="16" spans="1:16" ht="15" customHeight="1" x14ac:dyDescent="0.2">
      <c r="A16" s="73" t="s">
        <v>13</v>
      </c>
      <c r="B16" s="74"/>
      <c r="C16" s="74"/>
      <c r="D16" s="74"/>
      <c r="E16" s="74"/>
      <c r="F16" s="74"/>
      <c r="G16" s="74"/>
      <c r="H16" s="74"/>
      <c r="I16" s="74"/>
      <c r="J16" s="74"/>
      <c r="K16" s="74"/>
      <c r="L16" s="74"/>
      <c r="M16" s="74"/>
      <c r="N16" s="74"/>
      <c r="O16" s="74"/>
      <c r="P16" s="22"/>
    </row>
    <row r="17" spans="1:17" ht="24" customHeight="1" x14ac:dyDescent="0.2">
      <c r="A17" s="76"/>
      <c r="B17" s="77"/>
      <c r="C17" s="77"/>
      <c r="D17" s="77"/>
      <c r="E17" s="77"/>
      <c r="F17" s="77"/>
      <c r="G17" s="77"/>
      <c r="H17" s="77"/>
      <c r="I17" s="77"/>
      <c r="J17" s="77"/>
      <c r="K17" s="77"/>
      <c r="L17" s="77"/>
      <c r="M17" s="77"/>
      <c r="N17" s="77"/>
      <c r="O17" s="77"/>
      <c r="P17" s="22"/>
    </row>
    <row r="18" spans="1:17" s="24" customFormat="1" ht="34.5" customHeight="1" x14ac:dyDescent="0.3">
      <c r="A18" s="79" t="s">
        <v>15</v>
      </c>
      <c r="B18" s="80"/>
      <c r="C18" s="81"/>
      <c r="D18" s="13"/>
      <c r="E18" s="56">
        <v>11</v>
      </c>
      <c r="F18" s="56">
        <v>12</v>
      </c>
      <c r="G18" s="56">
        <v>13</v>
      </c>
      <c r="H18" s="56">
        <v>14</v>
      </c>
      <c r="I18" s="56">
        <v>15</v>
      </c>
      <c r="J18" s="56">
        <v>16</v>
      </c>
      <c r="K18" s="56">
        <v>17</v>
      </c>
      <c r="L18" s="56">
        <v>18</v>
      </c>
      <c r="M18" s="56">
        <v>19</v>
      </c>
      <c r="N18" s="56"/>
      <c r="O18" s="56"/>
      <c r="P18" s="23"/>
      <c r="Q18" s="23"/>
    </row>
    <row r="19" spans="1:17" s="24" customFormat="1" ht="25.5" customHeight="1" x14ac:dyDescent="0.25">
      <c r="A19" s="67" t="s">
        <v>17</v>
      </c>
      <c r="B19" s="68"/>
      <c r="C19" s="69"/>
      <c r="D19" s="14"/>
      <c r="E19" s="57"/>
      <c r="F19" s="57"/>
      <c r="G19" s="57"/>
      <c r="H19" s="57"/>
      <c r="I19" s="57"/>
      <c r="J19" s="57"/>
      <c r="K19" s="57"/>
      <c r="L19" s="57"/>
      <c r="M19" s="57"/>
      <c r="N19" s="57"/>
      <c r="O19" s="57"/>
      <c r="P19" s="23"/>
      <c r="Q19" s="23"/>
    </row>
    <row r="20" spans="1:17" ht="25.5" customHeight="1" x14ac:dyDescent="0.2">
      <c r="A20" s="58" t="s">
        <v>16</v>
      </c>
      <c r="B20" s="59"/>
      <c r="C20" s="60"/>
      <c r="D20" s="14"/>
      <c r="E20" s="15">
        <v>45017</v>
      </c>
      <c r="F20" s="15">
        <v>45108</v>
      </c>
      <c r="G20" s="15">
        <v>45200</v>
      </c>
      <c r="H20" s="15">
        <v>45292</v>
      </c>
      <c r="I20" s="15">
        <v>45383</v>
      </c>
      <c r="J20" s="15">
        <v>45383</v>
      </c>
      <c r="K20" s="15">
        <v>45566</v>
      </c>
      <c r="L20" s="15">
        <v>45658</v>
      </c>
      <c r="M20" s="43">
        <v>45748</v>
      </c>
      <c r="N20" s="43"/>
      <c r="O20" s="43"/>
    </row>
    <row r="21" spans="1:17" ht="24.75" customHeight="1" x14ac:dyDescent="0.2">
      <c r="A21" s="58" t="s">
        <v>11</v>
      </c>
      <c r="B21" s="59"/>
      <c r="C21" s="60"/>
      <c r="D21" s="17"/>
      <c r="E21" s="15">
        <v>45107</v>
      </c>
      <c r="F21" s="15">
        <v>45199</v>
      </c>
      <c r="G21" s="15">
        <v>45291</v>
      </c>
      <c r="H21" s="15">
        <v>45382</v>
      </c>
      <c r="I21" s="15">
        <v>45473</v>
      </c>
      <c r="J21" s="15">
        <v>45473</v>
      </c>
      <c r="K21" s="15">
        <v>45657</v>
      </c>
      <c r="L21" s="15">
        <v>45747</v>
      </c>
      <c r="M21" s="43">
        <v>45838</v>
      </c>
      <c r="N21" s="43"/>
      <c r="O21" s="43"/>
    </row>
    <row r="22" spans="1:17" ht="22.5" customHeight="1" x14ac:dyDescent="0.2">
      <c r="A22" s="61" t="s">
        <v>9</v>
      </c>
      <c r="B22" s="62"/>
      <c r="C22" s="63"/>
      <c r="D22" s="13"/>
      <c r="E22" s="49">
        <v>1.1626818867758022</v>
      </c>
      <c r="F22" s="49">
        <v>1.4027575388381235</v>
      </c>
      <c r="G22" s="49">
        <v>1.3219813145025276</v>
      </c>
      <c r="H22" s="49">
        <v>1.3008301128240716</v>
      </c>
      <c r="I22" s="49">
        <v>1.3269110011880905</v>
      </c>
      <c r="J22" s="49">
        <v>1.2980478946309826</v>
      </c>
      <c r="K22" s="49">
        <v>1.2466818692608388</v>
      </c>
      <c r="L22" s="49">
        <v>1.2539764397604756</v>
      </c>
      <c r="M22" s="50">
        <v>1.2767535207383336</v>
      </c>
      <c r="N22" s="50"/>
      <c r="O22" s="50"/>
    </row>
    <row r="23" spans="1:17" ht="112.5" x14ac:dyDescent="0.2">
      <c r="A23" s="64" t="s">
        <v>19</v>
      </c>
      <c r="B23" s="66" t="s">
        <v>78</v>
      </c>
      <c r="C23" s="28" t="s">
        <v>58</v>
      </c>
      <c r="D23" s="14"/>
      <c r="E23" s="42">
        <f t="shared" ref="E23" si="0">E22*(12.2+1+0.3-0)</f>
        <v>15.696205471473331</v>
      </c>
      <c r="F23" s="42">
        <f t="shared" ref="F23:H23" si="1">F22*(12.2+1+0.3)</f>
        <v>18.937226774314666</v>
      </c>
      <c r="G23" s="42">
        <f t="shared" si="1"/>
        <v>17.846747745784125</v>
      </c>
      <c r="H23" s="42">
        <f t="shared" si="1"/>
        <v>17.561206523124966</v>
      </c>
      <c r="I23" s="42">
        <f>I22*(12.2+1+0.3)</f>
        <v>17.91329851603922</v>
      </c>
      <c r="J23" s="52">
        <f>J22*(12.2+1+0.3)</f>
        <v>17.523646577518264</v>
      </c>
      <c r="K23" s="52">
        <f>K22*(12.2+1+0.3)</f>
        <v>16.830205235021324</v>
      </c>
      <c r="L23" s="52">
        <f>L22*(12.2+1+0.3)</f>
        <v>16.92868193676642</v>
      </c>
      <c r="M23" s="51">
        <f>M22*(12.2+1+0.3)</f>
        <v>17.236172529967504</v>
      </c>
      <c r="N23" s="51"/>
      <c r="O23" s="51"/>
    </row>
    <row r="24" spans="1:17" ht="93.75" x14ac:dyDescent="0.2">
      <c r="A24" s="65"/>
      <c r="B24" s="66"/>
      <c r="C24" s="28" t="s">
        <v>61</v>
      </c>
      <c r="D24" s="17"/>
      <c r="E24" s="42">
        <f t="shared" ref="E24" si="2">E22*(8.8+0+0.1-0.5)</f>
        <v>9.7665278489167395</v>
      </c>
      <c r="F24" s="42">
        <f t="shared" ref="F24:H24" si="3">F22*(8.8+0+0.1)</f>
        <v>12.4845420956593</v>
      </c>
      <c r="G24" s="42">
        <f t="shared" si="3"/>
        <v>11.765633699072497</v>
      </c>
      <c r="H24" s="42">
        <f t="shared" si="3"/>
        <v>11.577388004134237</v>
      </c>
      <c r="I24" s="42">
        <f>I22*(8.8+0+0.1)</f>
        <v>11.809507910574006</v>
      </c>
      <c r="J24" s="52">
        <f>J22*(8.8+0+0.1)</f>
        <v>11.552626262215746</v>
      </c>
      <c r="K24" s="52">
        <f>K22*(8.8+0+0.1)</f>
        <v>11.095468636421465</v>
      </c>
      <c r="L24" s="52">
        <f>L22*(8.8+0+0.1)</f>
        <v>11.160390313868232</v>
      </c>
      <c r="M24" s="51">
        <f>M22*(8.8+0+0.1)</f>
        <v>11.363106334571169</v>
      </c>
      <c r="N24" s="51"/>
      <c r="O24" s="51"/>
    </row>
    <row r="25" spans="1:17" ht="112.5" customHeight="1" x14ac:dyDescent="0.2">
      <c r="A25" s="65"/>
      <c r="B25" s="66" t="s">
        <v>79</v>
      </c>
      <c r="C25" s="28" t="s">
        <v>59</v>
      </c>
      <c r="D25" s="14"/>
      <c r="E25" s="42">
        <f t="shared" ref="E25" si="4">E22*(12.2+1*2+0.3-0)</f>
        <v>16.858887358249131</v>
      </c>
      <c r="F25" s="42">
        <f t="shared" ref="F25:H25" si="5">F22*(12.2+1*2+0.3)</f>
        <v>20.33998431315279</v>
      </c>
      <c r="G25" s="42">
        <f t="shared" si="5"/>
        <v>19.168729060286651</v>
      </c>
      <c r="H25" s="42">
        <f t="shared" si="5"/>
        <v>18.862036635949039</v>
      </c>
      <c r="I25" s="42">
        <f>I22*(12.2+1*2+0.3)</f>
        <v>19.240209517227314</v>
      </c>
      <c r="J25" s="52">
        <f>J22*(12.2+1*2+0.3)</f>
        <v>18.821694472149247</v>
      </c>
      <c r="K25" s="52">
        <f>K22*(12.2+1*2+0.3)</f>
        <v>18.076887104282161</v>
      </c>
      <c r="L25" s="52">
        <f>L22*(12.2+1*2+0.3)</f>
        <v>18.182658376526895</v>
      </c>
      <c r="M25" s="51">
        <f>M22*(12.2+1*2+0.3)</f>
        <v>18.512926050705836</v>
      </c>
      <c r="N25" s="51"/>
      <c r="O25" s="51"/>
    </row>
    <row r="26" spans="1:17" ht="112.5" x14ac:dyDescent="0.2">
      <c r="A26" s="65"/>
      <c r="B26" s="66"/>
      <c r="C26" s="28" t="s">
        <v>62</v>
      </c>
      <c r="D26" s="17"/>
      <c r="E26" s="42">
        <f t="shared" ref="E26" si="6">E22*(8.8+0*0+0.1-0.5)</f>
        <v>9.7665278489167395</v>
      </c>
      <c r="F26" s="42">
        <f t="shared" ref="F26:H26" si="7">F22*(8.8+0*0+0.1)</f>
        <v>12.4845420956593</v>
      </c>
      <c r="G26" s="42">
        <f t="shared" si="7"/>
        <v>11.765633699072497</v>
      </c>
      <c r="H26" s="42">
        <f t="shared" si="7"/>
        <v>11.577388004134237</v>
      </c>
      <c r="I26" s="42">
        <f>I22*(8.8+0*0+0.1)</f>
        <v>11.809507910574006</v>
      </c>
      <c r="J26" s="52">
        <f>J22*(8.8+0*0+0.1)</f>
        <v>11.552626262215746</v>
      </c>
      <c r="K26" s="52">
        <f>K22*(8.8+0*0+0.1)</f>
        <v>11.095468636421465</v>
      </c>
      <c r="L26" s="52">
        <f>L22*(8.8+0*0+0.1)</f>
        <v>11.160390313868232</v>
      </c>
      <c r="M26" s="51">
        <f>M22*(8.8+0*0+0.1)</f>
        <v>11.363106334571169</v>
      </c>
      <c r="N26" s="51"/>
      <c r="O26" s="51"/>
    </row>
    <row r="27" spans="1:17" ht="93.75" x14ac:dyDescent="0.2">
      <c r="A27" s="65"/>
      <c r="B27" s="66" t="s">
        <v>80</v>
      </c>
      <c r="C27" s="28" t="s">
        <v>60</v>
      </c>
      <c r="D27" s="14"/>
      <c r="E27" s="42">
        <f t="shared" ref="E27" si="8">E22*(9.9+0.3-0)</f>
        <v>11.859355245113184</v>
      </c>
      <c r="F27" s="42">
        <f t="shared" ref="F27:H27" si="9">F22*(9.9+0.3)</f>
        <v>14.308126896148861</v>
      </c>
      <c r="G27" s="42">
        <f t="shared" si="9"/>
        <v>13.484209407925784</v>
      </c>
      <c r="H27" s="42">
        <f t="shared" si="9"/>
        <v>13.268467150805531</v>
      </c>
      <c r="I27" s="42">
        <f>I22*(9.9+0.3)</f>
        <v>13.534492212118524</v>
      </c>
      <c r="J27" s="52">
        <f>J22*(9.9+0.3)</f>
        <v>13.240088525236024</v>
      </c>
      <c r="K27" s="52">
        <f>K22*(9.9+0.3)</f>
        <v>12.716155066460557</v>
      </c>
      <c r="L27" s="52">
        <f>L22*(9.9+0.3)</f>
        <v>12.790559685556852</v>
      </c>
      <c r="M27" s="51">
        <f>M22*(9.9+0.3)</f>
        <v>13.022885911531004</v>
      </c>
      <c r="N27" s="51"/>
      <c r="O27" s="51"/>
    </row>
    <row r="28" spans="1:17" ht="93.75" x14ac:dyDescent="0.2">
      <c r="A28" s="65"/>
      <c r="B28" s="66"/>
      <c r="C28" s="28" t="s">
        <v>63</v>
      </c>
      <c r="D28" s="17"/>
      <c r="E28" s="42">
        <f t="shared" ref="E28" si="10">E22*(5.9+0.1-0.5)</f>
        <v>6.3947503772669121</v>
      </c>
      <c r="F28" s="42">
        <f t="shared" ref="F28:H28" si="11">F22*(5.9+0.1)</f>
        <v>8.4165452330287405</v>
      </c>
      <c r="G28" s="42">
        <f t="shared" si="11"/>
        <v>7.9318878870151659</v>
      </c>
      <c r="H28" s="42">
        <f t="shared" si="11"/>
        <v>7.8049806769444299</v>
      </c>
      <c r="I28" s="42">
        <f>I22*(5.9+0.1)</f>
        <v>7.9614660071285428</v>
      </c>
      <c r="J28" s="52">
        <f>J22*(5.9+0.1)</f>
        <v>7.7882873677858955</v>
      </c>
      <c r="K28" s="52">
        <f>K22*(5.9+0.1)</f>
        <v>7.4800912155650323</v>
      </c>
      <c r="L28" s="52">
        <f>L22*(5.9+0.1)</f>
        <v>7.523858638562853</v>
      </c>
      <c r="M28" s="51">
        <f>M22*(5.9+0.1)</f>
        <v>7.6605211244300015</v>
      </c>
      <c r="N28" s="51"/>
      <c r="O28" s="51"/>
    </row>
    <row r="29" spans="1:17" ht="22.5" customHeight="1" x14ac:dyDescent="0.2">
      <c r="A29" s="30"/>
      <c r="B29" s="30"/>
      <c r="C29" s="30"/>
      <c r="D29" s="31"/>
    </row>
    <row r="30" spans="1:17" ht="19.5" x14ac:dyDescent="0.2">
      <c r="A30" s="33" t="s">
        <v>81</v>
      </c>
      <c r="B30" s="34"/>
      <c r="C30" s="34"/>
      <c r="D30" s="34"/>
      <c r="E30" s="34"/>
      <c r="F30" s="34"/>
      <c r="G30" s="34"/>
      <c r="H30" s="34"/>
      <c r="I30" s="34"/>
      <c r="J30" s="34"/>
    </row>
    <row r="31" spans="1:17" ht="15" x14ac:dyDescent="0.2">
      <c r="A31" s="35" t="s">
        <v>20</v>
      </c>
      <c r="B31" s="36"/>
      <c r="C31" s="36"/>
      <c r="D31" s="36"/>
      <c r="E31" s="36"/>
      <c r="F31" s="36"/>
      <c r="G31" s="36"/>
      <c r="H31" s="36"/>
      <c r="I31" s="36"/>
      <c r="J31" s="36"/>
    </row>
    <row r="32" spans="1:17" ht="15" x14ac:dyDescent="0.2">
      <c r="A32" s="35"/>
      <c r="B32" s="36"/>
      <c r="C32" s="36"/>
      <c r="D32" s="36"/>
      <c r="E32" s="36"/>
      <c r="F32" s="36"/>
      <c r="G32" s="36"/>
      <c r="H32" s="36"/>
      <c r="I32" s="36"/>
      <c r="J32" s="36"/>
    </row>
    <row r="33" spans="1:3" ht="32.25" customHeight="1" x14ac:dyDescent="0.2">
      <c r="A33" s="37" t="s">
        <v>32</v>
      </c>
      <c r="B33" s="37"/>
      <c r="C33" s="37"/>
    </row>
  </sheetData>
  <mergeCells count="44">
    <mergeCell ref="A23:A28"/>
    <mergeCell ref="B23:B24"/>
    <mergeCell ref="B25:B26"/>
    <mergeCell ref="B27:B28"/>
    <mergeCell ref="I18:I19"/>
    <mergeCell ref="H18:H19"/>
    <mergeCell ref="A20:C20"/>
    <mergeCell ref="A21:C21"/>
    <mergeCell ref="A22:C22"/>
    <mergeCell ref="A19:C19"/>
    <mergeCell ref="A18:C18"/>
    <mergeCell ref="F18:F19"/>
    <mergeCell ref="G18:G19"/>
    <mergeCell ref="A15:C15"/>
    <mergeCell ref="D12:D13"/>
    <mergeCell ref="A13:C13"/>
    <mergeCell ref="A9:C9"/>
    <mergeCell ref="A10:C10"/>
    <mergeCell ref="A11:C11"/>
    <mergeCell ref="A12:C12"/>
    <mergeCell ref="A14:C14"/>
    <mergeCell ref="K7:K8"/>
    <mergeCell ref="L18:L19"/>
    <mergeCell ref="D2:K2"/>
    <mergeCell ref="K18:K19"/>
    <mergeCell ref="E7:E8"/>
    <mergeCell ref="J18:J19"/>
    <mergeCell ref="E18:E19"/>
    <mergeCell ref="A5:O6"/>
    <mergeCell ref="A16:O17"/>
    <mergeCell ref="F7:F8"/>
    <mergeCell ref="G7:G8"/>
    <mergeCell ref="I7:I8"/>
    <mergeCell ref="A8:C8"/>
    <mergeCell ref="H7:H8"/>
    <mergeCell ref="J7:J8"/>
    <mergeCell ref="A7:C7"/>
    <mergeCell ref="L7:L8"/>
    <mergeCell ref="M7:M8"/>
    <mergeCell ref="N7:N8"/>
    <mergeCell ref="O7:O8"/>
    <mergeCell ref="M18:M19"/>
    <mergeCell ref="N18:N19"/>
    <mergeCell ref="O18:O19"/>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Présentation</vt:lpstr>
      <vt:lpstr>Données BI2020</vt:lpstr>
      <vt:lpstr>Données BI2021 arrêté 13122021</vt:lpstr>
      <vt:lpstr>Données BI2021 modifié 20092022</vt:lpstr>
      <vt:lpstr>Données BI2023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2025-04-29T07:44:56Z</dcterms:modified>
</cp:coreProperties>
</file>