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66925"/>
  <mc:AlternateContent xmlns:mc="http://schemas.openxmlformats.org/markup-compatibility/2006">
    <mc:Choice Requires="x15">
      <x15ac:absPath xmlns:x15ac="http://schemas.microsoft.com/office/spreadsheetml/2010/11/ac" url="X:\SECURE-DDM\DZNI\06. Stockage\06. Saisine Réunion-Martinique T4 2023\05. Plan d'affaires\"/>
    </mc:Choice>
  </mc:AlternateContent>
  <xr:revisionPtr revIDLastSave="0" documentId="13_ncr:1_{B622B659-DA34-4945-B664-8FDB42906400}" xr6:coauthVersionLast="47" xr6:coauthVersionMax="47" xr10:uidLastSave="{00000000-0000-0000-0000-000000000000}"/>
  <bookViews>
    <workbookView xWindow="-110" yWindow="-110" windowWidth="19420" windowHeight="10300" tabRatio="736" xr2:uid="{00000000-000D-0000-FFFF-FFFF00000000}"/>
  </bookViews>
  <sheets>
    <sheet name="Consignes" sheetId="15" r:id="rId1"/>
    <sheet name="Caract." sheetId="1" r:id="rId2"/>
    <sheet name="Capa." sheetId="14" r:id="rId3"/>
    <sheet name="Invest." sheetId="2" r:id="rId4"/>
    <sheet name="Charg. fixes" sheetId="3" r:id="rId5"/>
    <sheet name="GER" sheetId="5" r:id="rId6"/>
    <sheet name="Charg. var." sheetId="6" r:id="rId7"/>
    <sheet name="BFR" sheetId="7" r:id="rId8"/>
    <sheet name="CNC" sheetId="8" r:id="rId9"/>
    <sheet name="Recettes" sheetId="9" r:id="rId10"/>
    <sheet name="Plan finan."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CH" hidden="1">[1]RECAP!#REF!</definedName>
    <definedName name="__123Graph_ACLIENTS" hidden="1">[1]RECAP!#REF!</definedName>
    <definedName name="__123Graph_AECS" hidden="1">[1]RECAP!#REF!</definedName>
    <definedName name="__123Graph_AFINANZRECHNUNG" hidden="1">'[2]Finanz.rechn.'!#REF!</definedName>
    <definedName name="__123Graph_BCH" hidden="1">[1]RECAP!#REF!</definedName>
    <definedName name="__123Graph_BCLIENTS" hidden="1">[1]RECAP!#REF!</definedName>
    <definedName name="__123Graph_BECS" hidden="1">[1]RECAP!#REF!</definedName>
    <definedName name="__123Graph_BFINANZRECHNUNG" hidden="1">'[2]Finanz.rechn.'!#REF!</definedName>
    <definedName name="__123Graph_CFINANZRECHNUNG" hidden="1">'[2]Finanz.rechn.'!#REF!</definedName>
    <definedName name="__123Graph_DFINANZRECHNUNG" hidden="1">'[2]Finanz.rechn.'!#REF!</definedName>
    <definedName name="__123Graph_X" hidden="1">'[3]données météo'!#REF!</definedName>
    <definedName name="__123Graph_XBARLEDU" hidden="1">'[3]données météo'!#REF!</definedName>
    <definedName name="__123Graph_XCH" hidden="1">[1]RECAP!#REF!</definedName>
    <definedName name="__123Graph_XCLIENTS" hidden="1">[1]RECAP!#REF!</definedName>
    <definedName name="__123Graph_XECS" hidden="1">[1]RECAP!#REF!</definedName>
    <definedName name="__IntlFixup" hidden="1">TRUE</definedName>
    <definedName name="__IntlFixupTable" hidden="1">'[4]Int. Data Table'!$A$3:$AB$10</definedName>
    <definedName name="__xlfn.BAHTTEXT" hidden="1">#NAME?</definedName>
    <definedName name="_1__123Graph_AGRAFICO_1" hidden="1">[5]VTA!$Q$7:$AB$7</definedName>
    <definedName name="_10__123Graph_AGRAFICO_6" hidden="1">[6]TOTAL!$K$14:$V$14</definedName>
    <definedName name="_11__123Graph_BGRAFICO_1" hidden="1">[5]VTA!$Q$8:$AB$8</definedName>
    <definedName name="_12__123Graph_BGRAFICO_16" hidden="1">'[7]brh65-02'!$B$4:$AL$4</definedName>
    <definedName name="_13__123Graph_BGRAFICO_2" hidden="1">[6]INCO!$K$6:$V$6</definedName>
    <definedName name="_14__123Graph_BGRAFICO_29" hidden="1">'[7]brh65-02'!$B$7:$AL$7</definedName>
    <definedName name="_15__123Graph_BGRAFICO_3" hidden="1">[5]MGN!$AB$8:$AM$8</definedName>
    <definedName name="_16__123Graph_BGRAFICO_30" hidden="1">'[7]brh65-02'!$B$9:$AL$9</definedName>
    <definedName name="_17__123Graph_BGRAFICO_31" hidden="1">'[7]brh65-02'!$B$17:$AL$17</definedName>
    <definedName name="_18__123Graph_BGRAFICO_33" hidden="1">'[7]brh65-02'!$B$53:$AL$53</definedName>
    <definedName name="_2__123Graph_AGRAFICO_16" hidden="1">'[7]brh65-02'!$B$3:$AL$3</definedName>
    <definedName name="_20__123Graph_BGRAFICO_6" hidden="1">[6]TOTAL!$K$12:$V$12</definedName>
    <definedName name="_21__123Graph_CGRAFICO_1" hidden="1">[5]VTA!$Q$9:$AB$9</definedName>
    <definedName name="_22__123Graph_CGRAFICO_16" hidden="1">'[7]brh65-02'!$B$5:$AL$5</definedName>
    <definedName name="_23__123Graph_CGRAFICO_2" hidden="1">[6]INCO!$K$7:$V$7</definedName>
    <definedName name="_24__123Graph_CGRAFICO_29" hidden="1">'[7]brh65-02'!$B$14:$AL$14</definedName>
    <definedName name="_25__123Graph_CGRAFICO_3" hidden="1">[5]MGN!$AB$9:$AM$9</definedName>
    <definedName name="_26__123Graph_CGRAFICO_30" hidden="1">'[7]brh65-02'!$B$10:$AL$10</definedName>
    <definedName name="_27__123Graph_CGRAFICO_31" hidden="1">'[7]brh65-02'!$B$18:$AL$18</definedName>
    <definedName name="_28__123Graph_CGRAFICO_33" hidden="1">'[7]brh65-02'!$B$54:$AL$54</definedName>
    <definedName name="_29__123Graph_CGRAFICO_6" hidden="1">[6]TOTAL!$K$13:$V$13</definedName>
    <definedName name="_3__123Graph_AGRAFICO_2" hidden="1">[6]INCO!$K$8:$V$8</definedName>
    <definedName name="_30__123Graph_DGRAFICO_1" hidden="1">[5]VTA!$Q$10:$AB$10</definedName>
    <definedName name="_31__123Graph_DGRAFICO_16" hidden="1">'[7]brh65-02'!$B$6:$AL$6</definedName>
    <definedName name="_32__123Graph_DGRAFICO_3" hidden="1">[5]MGN!$AB$10:$AM$10</definedName>
    <definedName name="_33__123Graph_DGRAFICO_30" hidden="1">'[7]brh65-02'!$B$11:$AL$11</definedName>
    <definedName name="_34__123Graph_DGRAFICO_33" hidden="1">'[7]brh65-02'!$B$55:$AL$55</definedName>
    <definedName name="_36__123Graph_EGRAFICO_1" hidden="1">[5]VTA!$Q$11:$AB$11</definedName>
    <definedName name="_37__123Graph_EGRAFICO_16" hidden="1">'[7]brh65-02'!$B$7:$AL$7</definedName>
    <definedName name="_38__123Graph_EGRAFICO_29" hidden="1">'[7]brh65-02'!$B$20:$AL$20</definedName>
    <definedName name="_39__123Graph_EGRAFICO_3" hidden="1">[5]MGN!$AB$11:$AM$11</definedName>
    <definedName name="_4__123Graph_AGRAFICO_29" hidden="1">'[7]brh65-02'!$B$16:$AL$16</definedName>
    <definedName name="_40__123Graph_EGRAFICO_30" hidden="1">'[7]brh65-02'!$B$12:$AL$12</definedName>
    <definedName name="_41__123Graph_EGRAFICO_31" hidden="1">'[7]brh65-02'!$B$20:$AL$20</definedName>
    <definedName name="_43__123Graph_FGRAFICO_1" hidden="1">[5]VTA!$Q$12:$AB$12</definedName>
    <definedName name="_44__123Graph_FGRAFICO_3" hidden="1">[5]MGN!$AB$12:$AM$12</definedName>
    <definedName name="_46__123Graph_XGRAFICO_16" hidden="1">'[7]brh65-02'!$B$2:$AL$2</definedName>
    <definedName name="_47__123Graph_XGRAFICO_2" hidden="1">[6]INCO!$K$3:$V$3</definedName>
    <definedName name="_48__123Graph_XGRAFICO_29" hidden="1">'[7]brh65-02'!$B$2:$AL$2</definedName>
    <definedName name="_49__123Graph_XGRAFICO_30" hidden="1">'[7]brh65-02'!$B$2:$AL$2</definedName>
    <definedName name="_5__123Graph_AGRAFICO_3" hidden="1">[5]MGN!$AB$7:$AM$7</definedName>
    <definedName name="_50__123Graph_XGRAFICO_31" hidden="1">'[7]brh65-02'!$B$2:$AL$2</definedName>
    <definedName name="_51__123Graph_XGRAFICO_33" hidden="1">'[7]brh65-02'!$B$2:$AL$2</definedName>
    <definedName name="_6__123Graph_AGRAFICO_30" hidden="1">'[7]brh65-02'!$B$8:$AL$8</definedName>
    <definedName name="_7__123Graph_AGRAFICO_31" hidden="1">'[7]brh65-02'!$B$16:$AL$16</definedName>
    <definedName name="_8__123Graph_AGRAFICO_33" hidden="1">'[7]brh65-02'!$B$52:$AL$52</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Values" hidden="1">#REF!</definedName>
    <definedName name="_Fill" hidden="1">#REF!</definedName>
    <definedName name="_Key1" hidden="1">'[8]Tableau général'!#REF!</definedName>
    <definedName name="_Key2" hidden="1">'[8]Tableau général'!#REF!</definedName>
    <definedName name="_MatInverse_In" hidden="1">#REF!</definedName>
    <definedName name="_MatInverse_Out" hidden="1">#REF!</definedName>
    <definedName name="_Order1" hidden="1">255</definedName>
    <definedName name="_Order2" hidden="1">0</definedName>
    <definedName name="_Sort" hidden="1">'[8]Tableau général'!#REF!</definedName>
    <definedName name="_Table1_In1" hidden="1">#REF!</definedName>
    <definedName name="_Table1_Out" hidden="1">#REF!</definedName>
    <definedName name="_Table2_Out" hidden="1">#REF!</definedName>
    <definedName name="à" hidden="1">{#N/A,#N/A,FALSE,"Centrale Géo";#N/A,#N/A,FALSE,"Gémeaux";#N/A,#N/A,FALSE,"Clos la Garenne";#N/A,#N/A,FALSE,"ADEF";#N/A,#N/A,FALSE,"Réseau"}</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nnee_msi">'Caract.'!$C$28</definedName>
    <definedName name="annee_ref">'Caract.'!$C$31</definedName>
    <definedName name="anscount" hidden="1">1</definedName>
    <definedName name="AS2DocOpenMode" hidden="1">"AS2DocumentEdit"</definedName>
    <definedName name="aze" hidden="1">IF(COUNTA([9]FS!#REF!)=0,0,INDEX([9]FS!#REF!,MATCH(ROW([9]FS!#REF!),[9]FS!#REF!,TRUE)))+1</definedName>
    <definedName name="bfr">BFR!$C$6</definedName>
    <definedName name="BLPH1" hidden="1">#REF!</definedName>
    <definedName name="BLPH2" hidden="1">#REF!</definedName>
    <definedName name="BLPH3" hidden="1">#REF!</definedName>
    <definedName name="cendres">'Charg. var.'!#REF!</definedName>
    <definedName name="charges_fixes">'Charg. fixes'!$C$12</definedName>
    <definedName name="charges_fixes_hors_mo">'Charg. fixes'!$C$10</definedName>
    <definedName name="charges_fixes_mo">'Charg. fixes'!$C$11</definedName>
    <definedName name="charges_variables">'Charg. var.'!$C$8</definedName>
    <definedName name="coeff_emission_CO2">'Charg. var.'!#REF!</definedName>
    <definedName name="coeff_invest">CNC!$D$6</definedName>
    <definedName name="consom">'Charg. var.'!$C$5</definedName>
    <definedName name="dd" hidden="1">{"Consommations",#N/A,FALSE,"Fonctionnement"}</definedName>
    <definedName name="dispo_hepp">'Caract.'!#REF!</definedName>
    <definedName name="Disponibilité">'Caract.'!#REF!</definedName>
    <definedName name="duree_vie">'Caract.'!$C$23</definedName>
    <definedName name="elec">'Charg. var.'!$C$4</definedName>
    <definedName name="fr" hidden="1">{#N/A,#N/A,FALSE,"Centrale Géo";#N/A,#N/A,FALSE,"Gémeaux";#N/A,#N/A,FALSE,"Clos la Garenne";#N/A,#N/A,FALSE,"ADEF";#N/A,#N/A,FALSE,"Réseau"}</definedName>
    <definedName name="frais_m_c">'Charg. var.'!$C$7</definedName>
    <definedName name="ger">GER!$C$12</definedName>
    <definedName name="Header1" hidden="1">IF(COUNTA(#REF!)=0,0,INDEX(#REF!,MATCH(ROW(#REF!),#REF!,TRUE)))+1</definedName>
    <definedName name="Header2" hidden="1">[10]!Header1-1 &amp; "." &amp; MAX(1,COUNTA(INDEX(#REF!,MATCH([10]!Header1-1,#REF!,FALSE)):#REF!))</definedName>
    <definedName name="I_I_normatifs">'Caract.'!$C$40</definedName>
    <definedName name="inflation">'Caract.'!$C$32</definedName>
    <definedName name="invest">Invest.!$C$20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limcount" hidden="1">1</definedName>
    <definedName name="PdcRobinetterie" hidden="1">'[11]Table réseaux'!$K$5:$M$100</definedName>
    <definedName name="PPE0">CNC!$I$11</definedName>
    <definedName name="PPG0">CNC!$C$11</definedName>
    <definedName name="prix_CO2">'Charg. var.'!#REF!</definedName>
    <definedName name="prod_annuel">'Caract.'!#REF!</definedName>
    <definedName name="puissance_nette">'Caract.'!#REF!</definedName>
    <definedName name="puissance_th">'Caract.'!#REF!</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région">'Caract.'!$C$5</definedName>
    <definedName name="Rem_IEC">Invest.!$C$22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aisine">'Caract.'!$C$38</definedName>
    <definedName name="sencount" hidden="1">1</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0.37</definedName>
    <definedName name="Somme_prod_act">'Capa.'!#REF!</definedName>
    <definedName name="Tax_rate">35%</definedName>
    <definedName name="tgap">'Charg. var.'!#REF!</definedName>
    <definedName name="Total_avantages_fiscaux">Invest.!$C$14</definedName>
    <definedName name="Total_installation">Invest.!$C$8</definedName>
    <definedName name="tx_remu_nominal">'Caract.'!$E$33</definedName>
    <definedName name="tx_remu_reel">'Caract.'!$C$37</definedName>
    <definedName name="wrn.Adresses._.de._.facturation." hidden="1">{#N/A,#N/A,TRUE,"Adresses"}</definedName>
    <definedName name="wrn.Bilan._.98." hidden="1">{"Bilan 98",#N/A,FALSE,"1997-1998"}</definedName>
    <definedName name="wrn.Consommations." hidden="1">{"Consommations",#N/A,FALSE,"Fonctionnement"}</definedName>
    <definedName name="wrn.DGD202GENERAL." hidden="1">{"DGD202R1R2",#N/A,TRUE,"TERMER1R2";"DGD202RECAP",#N/A,TRUE,"RECAP";"DGD202GDF",#N/A,TRUE,"GDF";"DGD202EDF",#N/A,TRUE,"EDF";"DGD202P1",#N/A,TRUE,"FACT_P1";"DGD202BILAN",#N/A,TRUE,"bilan"}</definedName>
    <definedName name="wrn.Données._.contractuelles." hidden="1">{#N/A,#N/A,TRUE,"Références"}</definedName>
    <definedName name="wrn.Enregistrement._.des._.factures." hidden="1">{#N/A,#N/A,FALSE,"Enregistrement"}</definedName>
    <definedName name="wrn.exploitation" hidden="1">{#N/A,#N/A,FALSE,"Base incinération";#N/A,#N/A,FALSE,"Prod. vapeur"}</definedName>
    <definedName name="wrn.exploitation." hidden="1">{#N/A,#N/A,FALSE,"Base incinération";#N/A,#N/A,FALSE,"Prod. vapeur"}</definedName>
    <definedName name="wrn.Impression._.totale._.98." hidden="1">{"Consommations",#N/A,FALSE,"Fonctionnement";"Suivi 98",#N/A,FALSE,"1997-1998";"Bilan 98",#N/A,FALSE,"1997-1998"}</definedName>
    <definedName name="wrn.Index._.et._.consommations." hidden="1">{#N/A,#N/A,FALSE,"Compteurs"}</definedName>
    <definedName name="wrn.Indices._.de._.révision._.des._.prix." hidden="1">{#N/A,#N/A,TRUE,"Indices"}</definedName>
    <definedName name="wrn.Programmes._.macros." hidden="1">{#N/A,#N/A,FALSE,"Macros"}</definedName>
    <definedName name="wrn.Rapport._.monotone." hidden="1">{"Synthèse fonctionnement moteur",#N/A,FALSE,"Courbe mono";"Synthèse monotone 1 page",#N/A,FALSE,"Courbe mono";"Détail des calculs 3 p A3",#N/A,FALSE,"Courbe mono"}</definedName>
    <definedName name="wrn.Suivi._.98." hidden="1">{"Suivi 98",#N/A,FALSE,"1997-1998"}</definedName>
    <definedName name="wrn.Synthèse._.monotone._.1._.page." hidden="1">{"Synthèse monotone 1 page",#N/A,FALSE,"Courbe mono"}</definedName>
    <definedName name="wrn.Synthèse._.productionet._.récupération." hidden="1">{"Synthèse fonctionnement moteur",#N/A,FALSE,"Courbe mono";"Synthèse monotone 1 page",#N/A,FALSE,"Courbe mono"}</definedName>
    <definedName name="wrn.Touteslesinstallations." hidden="1">{#N/A,#N/A,FALSE,"Centrale Géo";#N/A,#N/A,FALSE,"Gémeaux";#N/A,#N/A,FALSE,"Clos la Garenne";#N/A,#N/A,FALSE,"ADEF";#N/A,#N/A,FALSE,"Réseau"}</definedName>
    <definedName name="xxxxxxxxxxx" hidden="1">'[2]Finanz.rechn.'!#REF!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3" l="1"/>
  <c r="C7" i="3" s="1"/>
  <c r="H8" i="8" l="1"/>
  <c r="H7" i="8"/>
  <c r="G14" i="6"/>
  <c r="D5" i="6" s="1"/>
  <c r="I7" i="8" s="1"/>
  <c r="G15" i="6"/>
  <c r="D6" i="6" s="1"/>
  <c r="I8" i="8" s="1"/>
  <c r="G16" i="6"/>
  <c r="G13" i="6"/>
  <c r="G17" i="6" l="1"/>
  <c r="D4" i="6"/>
  <c r="D8" i="6" l="1"/>
  <c r="I6" i="8"/>
  <c r="C6" i="6"/>
  <c r="F17" i="6"/>
  <c r="C5" i="6"/>
  <c r="C4" i="6"/>
  <c r="H6" i="8" s="1"/>
  <c r="H11" i="8" s="1"/>
  <c r="E33" i="1"/>
  <c r="C7" i="14"/>
  <c r="D26" i="10"/>
  <c r="E26" i="10"/>
  <c r="F26" i="10"/>
  <c r="G26" i="10"/>
  <c r="H26" i="10"/>
  <c r="I11" i="8" l="1"/>
  <c r="E17" i="3"/>
  <c r="C5" i="14" l="1"/>
  <c r="C8" i="14" s="1"/>
  <c r="B6" i="9" l="1"/>
  <c r="B10" i="9"/>
  <c r="B1" i="9"/>
  <c r="B15" i="5"/>
  <c r="C6" i="14"/>
  <c r="D5" i="14"/>
  <c r="D8" i="14" s="1"/>
  <c r="D7" i="14" l="1"/>
  <c r="D6" i="14"/>
  <c r="E5" i="14"/>
  <c r="E7" i="14" l="1"/>
  <c r="E8" i="14"/>
  <c r="E6" i="14"/>
  <c r="F5" i="14"/>
  <c r="F8" i="14" s="1"/>
  <c r="H9" i="2"/>
  <c r="I9" i="2"/>
  <c r="J9" i="2"/>
  <c r="K9" i="2"/>
  <c r="L9" i="2"/>
  <c r="G9" i="2"/>
  <c r="F7" i="14" l="1"/>
  <c r="F6" i="14"/>
  <c r="G5" i="14"/>
  <c r="G8" i="14" s="1"/>
  <c r="M9" i="2"/>
  <c r="C17" i="2" s="1"/>
  <c r="B3" i="8"/>
  <c r="G7" i="14" l="1"/>
  <c r="H5" i="14"/>
  <c r="H8" i="14" s="1"/>
  <c r="G6" i="14"/>
  <c r="B6" i="5"/>
  <c r="B21" i="5"/>
  <c r="B1" i="5"/>
  <c r="H7" i="14" l="1"/>
  <c r="I5" i="14"/>
  <c r="I8" i="14" s="1"/>
  <c r="C10" i="9"/>
  <c r="D10" i="9" s="1"/>
  <c r="E10" i="9" s="1"/>
  <c r="F10" i="9" s="1"/>
  <c r="G10" i="9" s="1"/>
  <c r="H10" i="9" s="1"/>
  <c r="I10" i="9" s="1"/>
  <c r="J10" i="9" s="1"/>
  <c r="K10" i="9" s="1"/>
  <c r="L10" i="9" s="1"/>
  <c r="M10" i="9" s="1"/>
  <c r="N10" i="9" s="1"/>
  <c r="O10" i="9" s="1"/>
  <c r="P10" i="9" s="1"/>
  <c r="Q10" i="9" s="1"/>
  <c r="R10" i="9" s="1"/>
  <c r="S10" i="9" s="1"/>
  <c r="T10" i="9" s="1"/>
  <c r="U10" i="9" s="1"/>
  <c r="V10" i="9" s="1"/>
  <c r="W10" i="9" s="1"/>
  <c r="X10" i="9" s="1"/>
  <c r="Y10" i="9" s="1"/>
  <c r="Z10" i="9" s="1"/>
  <c r="AA10" i="9" s="1"/>
  <c r="AB10" i="9" s="1"/>
  <c r="AC10" i="9" s="1"/>
  <c r="AD10" i="9" s="1"/>
  <c r="AE10" i="9" s="1"/>
  <c r="AF10" i="9" s="1"/>
  <c r="AG10" i="9" s="1"/>
  <c r="AH10" i="9" s="1"/>
  <c r="AI10" i="9" s="1"/>
  <c r="AJ10" i="9" s="1"/>
  <c r="AK10" i="9" s="1"/>
  <c r="AL10" i="9" s="1"/>
  <c r="AM10" i="9" s="1"/>
  <c r="AN10" i="9" s="1"/>
  <c r="AO10" i="9" s="1"/>
  <c r="AP10" i="9" s="1"/>
  <c r="AQ10" i="9" s="1"/>
  <c r="AR10" i="9" s="1"/>
  <c r="AS10" i="9" s="1"/>
  <c r="AT10" i="9" s="1"/>
  <c r="AU10" i="9" s="1"/>
  <c r="AV10" i="9" s="1"/>
  <c r="AW10" i="9" s="1"/>
  <c r="AX10" i="9" s="1"/>
  <c r="AY10" i="9" s="1"/>
  <c r="AZ10" i="9" s="1"/>
  <c r="BA10" i="9" s="1"/>
  <c r="BB10" i="9" s="1"/>
  <c r="BC10" i="9" s="1"/>
  <c r="BD10" i="9" s="1"/>
  <c r="BE10" i="9" s="1"/>
  <c r="BF10" i="9" s="1"/>
  <c r="BG10" i="9" s="1"/>
  <c r="I7" i="14" l="1"/>
  <c r="J5" i="14"/>
  <c r="J8" i="14" s="1"/>
  <c r="J7" i="14" l="1"/>
  <c r="K5" i="14"/>
  <c r="K8" i="14" s="1"/>
  <c r="G3" i="2"/>
  <c r="K7" i="14" l="1"/>
  <c r="L5" i="14"/>
  <c r="L8" i="14" s="1"/>
  <c r="G5" i="2"/>
  <c r="G4" i="2"/>
  <c r="H3" i="2"/>
  <c r="H4" i="2" s="1"/>
  <c r="L7" i="14" l="1"/>
  <c r="M5" i="14"/>
  <c r="M8" i="14" s="1"/>
  <c r="H5" i="2"/>
  <c r="H15" i="2" s="1"/>
  <c r="I3" i="2"/>
  <c r="I4" i="2" s="1"/>
  <c r="M7" i="14" l="1"/>
  <c r="N5" i="14"/>
  <c r="N8" i="14" s="1"/>
  <c r="J3" i="2"/>
  <c r="J4" i="2" s="1"/>
  <c r="I5" i="2"/>
  <c r="I15" i="2" s="1"/>
  <c r="N7" i="14" l="1"/>
  <c r="O5" i="14"/>
  <c r="O8" i="14" s="1"/>
  <c r="K3" i="2"/>
  <c r="K4" i="2" s="1"/>
  <c r="J5" i="2"/>
  <c r="J15" i="2" s="1"/>
  <c r="O7" i="14" l="1"/>
  <c r="P5" i="14"/>
  <c r="P8" i="14" s="1"/>
  <c r="H6" i="14"/>
  <c r="L3" i="2"/>
  <c r="K5" i="2"/>
  <c r="K15" i="2" s="1"/>
  <c r="P7" i="14" l="1"/>
  <c r="Q5" i="14"/>
  <c r="Q8" i="14" s="1"/>
  <c r="L5" i="2"/>
  <c r="L15" i="2" s="1"/>
  <c r="L4" i="2"/>
  <c r="I6" i="14"/>
  <c r="Q7" i="14" l="1"/>
  <c r="R5" i="14"/>
  <c r="R8" i="14" s="1"/>
  <c r="J6" i="14"/>
  <c r="R7" i="14" l="1"/>
  <c r="S5" i="14"/>
  <c r="S8" i="14" s="1"/>
  <c r="K6" i="14"/>
  <c r="S7" i="14" l="1"/>
  <c r="T5" i="14"/>
  <c r="T8" i="14" s="1"/>
  <c r="L6" i="14"/>
  <c r="T7" i="14" l="1"/>
  <c r="U5" i="14"/>
  <c r="U8" i="14" s="1"/>
  <c r="M6" i="14"/>
  <c r="U7" i="14" l="1"/>
  <c r="V5" i="14"/>
  <c r="V8" i="14" s="1"/>
  <c r="N6" i="14"/>
  <c r="V7" i="14" l="1"/>
  <c r="W5" i="14"/>
  <c r="W8" i="14" s="1"/>
  <c r="O6" i="14"/>
  <c r="W7" i="14" l="1"/>
  <c r="X5" i="14"/>
  <c r="X8" i="14" s="1"/>
  <c r="P6" i="14"/>
  <c r="X7" i="14" l="1"/>
  <c r="Y5" i="14"/>
  <c r="Y8" i="14" s="1"/>
  <c r="Q6" i="14"/>
  <c r="Y7" i="14" l="1"/>
  <c r="Z5" i="14"/>
  <c r="Z8" i="14" s="1"/>
  <c r="R6" i="14"/>
  <c r="Z7" i="14" l="1"/>
  <c r="AA5" i="14"/>
  <c r="AA8" i="14" s="1"/>
  <c r="S6" i="14"/>
  <c r="AA7" i="14" l="1"/>
  <c r="AB5" i="14"/>
  <c r="AB8" i="14" s="1"/>
  <c r="T6" i="14"/>
  <c r="AB7" i="14" l="1"/>
  <c r="AC5" i="14"/>
  <c r="AC8" i="14" s="1"/>
  <c r="U6" i="14"/>
  <c r="AC7" i="14" l="1"/>
  <c r="AD5" i="14"/>
  <c r="AD8" i="14" s="1"/>
  <c r="V6" i="14"/>
  <c r="AD7" i="14" l="1"/>
  <c r="AE5" i="14"/>
  <c r="AE8" i="14" s="1"/>
  <c r="W6" i="14"/>
  <c r="AE7" i="14" l="1"/>
  <c r="AF5" i="14"/>
  <c r="AF8" i="14" s="1"/>
  <c r="X6" i="14"/>
  <c r="AF7" i="14" l="1"/>
  <c r="Y6" i="14"/>
  <c r="Z6" i="14" l="1"/>
  <c r="AA6" i="14" l="1"/>
  <c r="AB6" i="14" l="1"/>
  <c r="AC6" i="14" l="1"/>
  <c r="AD6" i="14" l="1"/>
  <c r="AE6" i="14" l="1"/>
  <c r="AF6" i="14" l="1"/>
  <c r="C3" i="10" l="1"/>
  <c r="C3" i="9"/>
  <c r="C15" i="8"/>
  <c r="G3" i="8"/>
  <c r="E25" i="7"/>
  <c r="C5" i="7" s="1"/>
  <c r="E17" i="7"/>
  <c r="C4" i="7" s="1"/>
  <c r="B1" i="7"/>
  <c r="B1" i="6"/>
  <c r="B17" i="5"/>
  <c r="C3" i="5"/>
  <c r="C36" i="3"/>
  <c r="C9" i="3" s="1"/>
  <c r="E24" i="3"/>
  <c r="E23" i="3"/>
  <c r="E22" i="3"/>
  <c r="E21" i="3"/>
  <c r="E20" i="3"/>
  <c r="E19" i="3"/>
  <c r="E18" i="3"/>
  <c r="H25" i="3"/>
  <c r="C5" i="3" s="1"/>
  <c r="D25" i="3"/>
  <c r="B1" i="3"/>
  <c r="D54" i="2"/>
  <c r="C54" i="2"/>
  <c r="H45" i="2"/>
  <c r="D45" i="2"/>
  <c r="C45" i="2"/>
  <c r="C26" i="10"/>
  <c r="H25" i="10"/>
  <c r="G25" i="10"/>
  <c r="E25" i="10"/>
  <c r="D25" i="10"/>
  <c r="C25" i="10"/>
  <c r="H24" i="10"/>
  <c r="G24" i="10"/>
  <c r="F24" i="10"/>
  <c r="E24" i="10"/>
  <c r="D24" i="10"/>
  <c r="C24" i="10"/>
  <c r="K31" i="2"/>
  <c r="C37" i="1"/>
  <c r="C8" i="6" l="1"/>
  <c r="J31" i="2"/>
  <c r="M31" i="2" s="1"/>
  <c r="C13" i="2" s="1"/>
  <c r="C14" i="2" s="1"/>
  <c r="C4" i="9"/>
  <c r="C6" i="9" s="1"/>
  <c r="C5" i="9"/>
  <c r="F25" i="10"/>
  <c r="J14" i="2"/>
  <c r="G45" i="2"/>
  <c r="E25" i="3"/>
  <c r="C4" i="3" s="1"/>
  <c r="C11" i="3"/>
  <c r="C9" i="8" s="1"/>
  <c r="C6" i="7"/>
  <c r="C10" i="8" s="1"/>
  <c r="C17" i="8"/>
  <c r="C5" i="2"/>
  <c r="D3" i="5"/>
  <c r="C6" i="2"/>
  <c r="M7" i="2" s="1"/>
  <c r="M10" i="2"/>
  <c r="C18" i="2" s="1"/>
  <c r="M12" i="2"/>
  <c r="H14" i="2"/>
  <c r="G14" i="2"/>
  <c r="I14" i="2"/>
  <c r="C23" i="5"/>
  <c r="C5" i="5"/>
  <c r="C4" i="5"/>
  <c r="C8" i="5" s="1"/>
  <c r="K14" i="2"/>
  <c r="L14" i="2"/>
  <c r="C16" i="8"/>
  <c r="D15" i="8"/>
  <c r="D3" i="9"/>
  <c r="C4" i="10"/>
  <c r="D3" i="10"/>
  <c r="C5" i="10"/>
  <c r="D23" i="5" l="1"/>
  <c r="C35" i="8"/>
  <c r="C43" i="8" s="1"/>
  <c r="C36" i="8"/>
  <c r="C44" i="8" s="1"/>
  <c r="C34" i="8"/>
  <c r="C42" i="8" s="1"/>
  <c r="C7" i="9"/>
  <c r="C8" i="10" s="1"/>
  <c r="D4" i="9"/>
  <c r="D6" i="9" s="1"/>
  <c r="D5" i="9"/>
  <c r="E3" i="9"/>
  <c r="M14" i="2"/>
  <c r="C19" i="2" s="1"/>
  <c r="M6" i="2"/>
  <c r="C7" i="2"/>
  <c r="C8" i="2" s="1"/>
  <c r="C10" i="2" s="1"/>
  <c r="E3" i="5"/>
  <c r="D4" i="5"/>
  <c r="D8" i="5" s="1"/>
  <c r="D5" i="5"/>
  <c r="D5" i="10"/>
  <c r="D4" i="10"/>
  <c r="E3" i="10"/>
  <c r="C16" i="10"/>
  <c r="C27" i="10"/>
  <c r="E15" i="8"/>
  <c r="D17" i="8"/>
  <c r="D16" i="8"/>
  <c r="C6" i="5"/>
  <c r="C27" i="8"/>
  <c r="C26" i="8"/>
  <c r="E4" i="5" l="1"/>
  <c r="E8" i="5" s="1"/>
  <c r="D28" i="8"/>
  <c r="D34" i="8"/>
  <c r="D42" i="8" s="1"/>
  <c r="D35" i="8"/>
  <c r="D43" i="8" s="1"/>
  <c r="D36" i="8"/>
  <c r="D44" i="8" s="1"/>
  <c r="D27" i="10"/>
  <c r="C25" i="2"/>
  <c r="C24" i="2"/>
  <c r="C45" i="8"/>
  <c r="C12" i="10" s="1"/>
  <c r="D6" i="5"/>
  <c r="D7" i="5" s="1"/>
  <c r="D15" i="5"/>
  <c r="D7" i="9"/>
  <c r="D8" i="10" s="1"/>
  <c r="D9" i="10"/>
  <c r="D18" i="10"/>
  <c r="D29" i="8"/>
  <c r="D11" i="10" s="1"/>
  <c r="E23" i="10"/>
  <c r="I11" i="2"/>
  <c r="D23" i="10"/>
  <c r="H11" i="2"/>
  <c r="G23" i="10"/>
  <c r="K11" i="2"/>
  <c r="F23" i="10"/>
  <c r="J11" i="2"/>
  <c r="C7" i="5"/>
  <c r="C18" i="10" s="1"/>
  <c r="E4" i="9"/>
  <c r="E6" i="9" s="1"/>
  <c r="E5" i="9"/>
  <c r="F3" i="9"/>
  <c r="M13" i="2"/>
  <c r="M8" i="2"/>
  <c r="E23" i="5"/>
  <c r="E5" i="5"/>
  <c r="F3" i="5"/>
  <c r="D14" i="5"/>
  <c r="E5" i="10"/>
  <c r="E4" i="10"/>
  <c r="F3" i="10"/>
  <c r="D17" i="10"/>
  <c r="D16" i="10"/>
  <c r="D45" i="8"/>
  <c r="D12" i="10" s="1"/>
  <c r="D37" i="8"/>
  <c r="D27" i="8"/>
  <c r="D26" i="8"/>
  <c r="D25" i="8"/>
  <c r="D23" i="8"/>
  <c r="D24" i="8"/>
  <c r="E17" i="8"/>
  <c r="F15" i="8"/>
  <c r="E16" i="8"/>
  <c r="E35" i="8" l="1"/>
  <c r="E43" i="8" s="1"/>
  <c r="E36" i="8"/>
  <c r="E44" i="8" s="1"/>
  <c r="E34" i="8"/>
  <c r="E42" i="8" s="1"/>
  <c r="E27" i="10"/>
  <c r="C37" i="8"/>
  <c r="D7" i="10"/>
  <c r="E7" i="9"/>
  <c r="E8" i="10" s="1"/>
  <c r="F4" i="9"/>
  <c r="F6" i="9" s="1"/>
  <c r="F5" i="9"/>
  <c r="G3" i="9"/>
  <c r="F5" i="5"/>
  <c r="F4" i="5"/>
  <c r="F8" i="5" s="1"/>
  <c r="F23" i="5"/>
  <c r="G3" i="5"/>
  <c r="D15" i="10"/>
  <c r="D10" i="10"/>
  <c r="D18" i="8"/>
  <c r="E27" i="8"/>
  <c r="E26" i="8"/>
  <c r="F16" i="8"/>
  <c r="G15" i="8"/>
  <c r="F17" i="8"/>
  <c r="F5" i="10"/>
  <c r="F4" i="10"/>
  <c r="G3" i="10"/>
  <c r="E16" i="10"/>
  <c r="G5" i="5" l="1"/>
  <c r="F27" i="10"/>
  <c r="F35" i="8"/>
  <c r="F43" i="8" s="1"/>
  <c r="F36" i="8"/>
  <c r="F44" i="8" s="1"/>
  <c r="F34" i="8"/>
  <c r="F42" i="8" s="1"/>
  <c r="F7" i="9"/>
  <c r="F8" i="10" s="1"/>
  <c r="F29" i="8"/>
  <c r="F11" i="10" s="1"/>
  <c r="G4" i="9"/>
  <c r="G6" i="9" s="1"/>
  <c r="G5" i="9"/>
  <c r="H3" i="9"/>
  <c r="G4" i="5"/>
  <c r="G8" i="5" s="1"/>
  <c r="H3" i="5"/>
  <c r="G23" i="5"/>
  <c r="D21" i="10"/>
  <c r="D29" i="10" s="1"/>
  <c r="G17" i="8"/>
  <c r="G16" i="8"/>
  <c r="H15" i="8"/>
  <c r="F27" i="8"/>
  <c r="F26" i="8"/>
  <c r="G5" i="10"/>
  <c r="G4" i="10"/>
  <c r="H3" i="10"/>
  <c r="F16" i="10"/>
  <c r="E45" i="8"/>
  <c r="E12" i="10" s="1"/>
  <c r="I3" i="5" l="1"/>
  <c r="G35" i="8"/>
  <c r="G43" i="8" s="1"/>
  <c r="G36" i="8"/>
  <c r="G44" i="8" s="1"/>
  <c r="G34" i="8"/>
  <c r="G42" i="8" s="1"/>
  <c r="G27" i="10"/>
  <c r="G7" i="9"/>
  <c r="G8" i="10" s="1"/>
  <c r="E37" i="8"/>
  <c r="H4" i="9"/>
  <c r="H6" i="9" s="1"/>
  <c r="H5" i="9"/>
  <c r="I3" i="9"/>
  <c r="H5" i="5"/>
  <c r="H23" i="5"/>
  <c r="H4" i="5"/>
  <c r="H8" i="5" s="1"/>
  <c r="F45" i="8"/>
  <c r="F12" i="10" s="1"/>
  <c r="H17" i="8"/>
  <c r="H16" i="8"/>
  <c r="I15" i="8"/>
  <c r="G27" i="8"/>
  <c r="G26" i="8"/>
  <c r="I23" i="5"/>
  <c r="I5" i="5"/>
  <c r="I4" i="5"/>
  <c r="J3" i="5"/>
  <c r="H5" i="10"/>
  <c r="I3" i="10"/>
  <c r="H4" i="10"/>
  <c r="G16" i="10"/>
  <c r="I8" i="5" l="1"/>
  <c r="H35" i="8"/>
  <c r="H43" i="8" s="1"/>
  <c r="H36" i="8"/>
  <c r="H44" i="8" s="1"/>
  <c r="H34" i="8"/>
  <c r="H42" i="8" s="1"/>
  <c r="H27" i="10"/>
  <c r="H7" i="9"/>
  <c r="H8" i="10" s="1"/>
  <c r="F37" i="8"/>
  <c r="H29" i="8"/>
  <c r="H11" i="10" s="1"/>
  <c r="I4" i="9"/>
  <c r="I6" i="9" s="1"/>
  <c r="I5" i="9"/>
  <c r="J3" i="9"/>
  <c r="G45" i="8"/>
  <c r="G12" i="10" s="1"/>
  <c r="H16" i="10"/>
  <c r="I17" i="8"/>
  <c r="I16" i="8"/>
  <c r="J15" i="8"/>
  <c r="I5" i="10"/>
  <c r="J3" i="10"/>
  <c r="I4" i="10"/>
  <c r="H26" i="8"/>
  <c r="H27" i="8"/>
  <c r="J23" i="5"/>
  <c r="J5" i="5"/>
  <c r="J4" i="5"/>
  <c r="J8" i="5" s="1"/>
  <c r="K3" i="5"/>
  <c r="I36" i="8" l="1"/>
  <c r="I44" i="8" s="1"/>
  <c r="I35" i="8"/>
  <c r="I43" i="8" s="1"/>
  <c r="I34" i="8"/>
  <c r="I42" i="8" s="1"/>
  <c r="I7" i="9"/>
  <c r="I8" i="10" s="1"/>
  <c r="G37" i="8"/>
  <c r="I29" i="8"/>
  <c r="I11" i="10" s="1"/>
  <c r="J4" i="9"/>
  <c r="J6" i="9" s="1"/>
  <c r="J5" i="9"/>
  <c r="K3" i="9"/>
  <c r="I16" i="10"/>
  <c r="I27" i="10"/>
  <c r="J5" i="10"/>
  <c r="J4" i="10"/>
  <c r="K3" i="10"/>
  <c r="H45" i="8"/>
  <c r="H12" i="10" s="1"/>
  <c r="K23" i="5"/>
  <c r="K5" i="5"/>
  <c r="K4" i="5"/>
  <c r="K8" i="5" s="1"/>
  <c r="L3" i="5"/>
  <c r="J17" i="8"/>
  <c r="J16" i="8"/>
  <c r="K15" i="8"/>
  <c r="I27" i="8"/>
  <c r="I26" i="8"/>
  <c r="J35" i="8" l="1"/>
  <c r="J43" i="8" s="1"/>
  <c r="J36" i="8"/>
  <c r="J44" i="8" s="1"/>
  <c r="J34" i="8"/>
  <c r="J42" i="8" s="1"/>
  <c r="J7" i="9"/>
  <c r="J8" i="10" s="1"/>
  <c r="H37" i="8"/>
  <c r="J29" i="8"/>
  <c r="J11" i="10" s="1"/>
  <c r="K4" i="9"/>
  <c r="K6" i="9" s="1"/>
  <c r="K5" i="9"/>
  <c r="L3" i="9"/>
  <c r="K4" i="10"/>
  <c r="L3" i="10"/>
  <c r="K5" i="10"/>
  <c r="L23" i="5"/>
  <c r="L5" i="5"/>
  <c r="L4" i="5"/>
  <c r="L8" i="5" s="1"/>
  <c r="M3" i="5"/>
  <c r="I45" i="8"/>
  <c r="I12" i="10" s="1"/>
  <c r="J27" i="10"/>
  <c r="J16" i="10"/>
  <c r="K16" i="8"/>
  <c r="L15" i="8"/>
  <c r="K17" i="8"/>
  <c r="J27" i="8"/>
  <c r="J26" i="8"/>
  <c r="K36" i="8" l="1"/>
  <c r="K44" i="8" s="1"/>
  <c r="K35" i="8"/>
  <c r="K43" i="8" s="1"/>
  <c r="K34" i="8"/>
  <c r="K42" i="8" s="1"/>
  <c r="K7" i="9"/>
  <c r="K8" i="10" s="1"/>
  <c r="I37" i="8"/>
  <c r="K29" i="8"/>
  <c r="K11" i="10" s="1"/>
  <c r="L4" i="9"/>
  <c r="L6" i="9" s="1"/>
  <c r="L5" i="9"/>
  <c r="M3" i="9"/>
  <c r="L16" i="8"/>
  <c r="M15" i="8"/>
  <c r="L17" i="8"/>
  <c r="J45" i="8"/>
  <c r="J12" i="10" s="1"/>
  <c r="K27" i="8"/>
  <c r="K26" i="8"/>
  <c r="L4" i="10"/>
  <c r="L5" i="10"/>
  <c r="M3" i="10"/>
  <c r="K16" i="10"/>
  <c r="K27" i="10"/>
  <c r="M23" i="5"/>
  <c r="M5" i="5"/>
  <c r="M4" i="5"/>
  <c r="M8" i="5" s="1"/>
  <c r="N3" i="5"/>
  <c r="L35" i="8" l="1"/>
  <c r="L43" i="8" s="1"/>
  <c r="L36" i="8"/>
  <c r="L44" i="8" s="1"/>
  <c r="L34" i="8"/>
  <c r="L42" i="8" s="1"/>
  <c r="L7" i="9"/>
  <c r="L8" i="10" s="1"/>
  <c r="J37" i="8"/>
  <c r="L29" i="8"/>
  <c r="L11" i="10" s="1"/>
  <c r="M4" i="9"/>
  <c r="M6" i="9" s="1"/>
  <c r="M5" i="9"/>
  <c r="N3" i="9"/>
  <c r="M5" i="10"/>
  <c r="M4" i="10"/>
  <c r="N3" i="10"/>
  <c r="L16" i="10"/>
  <c r="L27" i="10"/>
  <c r="N5" i="5"/>
  <c r="N4" i="5"/>
  <c r="N8" i="5" s="1"/>
  <c r="O3" i="5"/>
  <c r="N23" i="5"/>
  <c r="M17" i="8"/>
  <c r="M16" i="8"/>
  <c r="N15" i="8"/>
  <c r="K45" i="8"/>
  <c r="K12" i="10" s="1"/>
  <c r="L27" i="8"/>
  <c r="L26" i="8"/>
  <c r="M35" i="8" l="1"/>
  <c r="M43" i="8" s="1"/>
  <c r="M36" i="8"/>
  <c r="M44" i="8" s="1"/>
  <c r="M34" i="8"/>
  <c r="M42" i="8" s="1"/>
  <c r="M7" i="9"/>
  <c r="M8" i="10" s="1"/>
  <c r="K37" i="8"/>
  <c r="M29" i="8"/>
  <c r="M11" i="10" s="1"/>
  <c r="N4" i="9"/>
  <c r="N6" i="9" s="1"/>
  <c r="N5" i="9"/>
  <c r="O3" i="9"/>
  <c r="L45" i="8"/>
  <c r="L12" i="10" s="1"/>
  <c r="O5" i="5"/>
  <c r="O23" i="5"/>
  <c r="O4" i="5"/>
  <c r="O8" i="5" s="1"/>
  <c r="P3" i="5"/>
  <c r="N16" i="8"/>
  <c r="O15" i="8"/>
  <c r="N17" i="8"/>
  <c r="M27" i="8"/>
  <c r="M26" i="8"/>
  <c r="N5" i="10"/>
  <c r="N4" i="10"/>
  <c r="O3" i="10"/>
  <c r="M16" i="10"/>
  <c r="M27" i="10"/>
  <c r="N35" i="8" l="1"/>
  <c r="N43" i="8" s="1"/>
  <c r="N36" i="8"/>
  <c r="N44" i="8" s="1"/>
  <c r="N34" i="8"/>
  <c r="N42" i="8" s="1"/>
  <c r="N7" i="9"/>
  <c r="N8" i="10" s="1"/>
  <c r="L37" i="8"/>
  <c r="N29" i="8"/>
  <c r="N11" i="10" s="1"/>
  <c r="O4" i="9"/>
  <c r="O6" i="9" s="1"/>
  <c r="O5" i="9"/>
  <c r="P3" i="9"/>
  <c r="M45" i="8"/>
  <c r="M12" i="10" s="1"/>
  <c r="O5" i="10"/>
  <c r="O4" i="10"/>
  <c r="P3" i="10"/>
  <c r="P4" i="5"/>
  <c r="P8" i="5" s="1"/>
  <c r="Q3" i="5"/>
  <c r="P23" i="5"/>
  <c r="P5" i="5"/>
  <c r="N27" i="10"/>
  <c r="N16" i="10"/>
  <c r="P15" i="8"/>
  <c r="O17" i="8"/>
  <c r="O16" i="8"/>
  <c r="N27" i="8"/>
  <c r="N26" i="8"/>
  <c r="O36" i="8" l="1"/>
  <c r="O44" i="8" s="1"/>
  <c r="O35" i="8"/>
  <c r="O43" i="8" s="1"/>
  <c r="O34" i="8"/>
  <c r="O42" i="8" s="1"/>
  <c r="O7" i="9"/>
  <c r="O8" i="10" s="1"/>
  <c r="M37" i="8"/>
  <c r="O29" i="8"/>
  <c r="O11" i="10" s="1"/>
  <c r="P4" i="9"/>
  <c r="P6" i="9" s="1"/>
  <c r="P5" i="9"/>
  <c r="Q3" i="9"/>
  <c r="O27" i="8"/>
  <c r="O26" i="8"/>
  <c r="Q15" i="8"/>
  <c r="P17" i="8"/>
  <c r="P16" i="8"/>
  <c r="P5" i="10"/>
  <c r="P4" i="10"/>
  <c r="Q3" i="10"/>
  <c r="Q23" i="5"/>
  <c r="R3" i="5"/>
  <c r="Q5" i="5"/>
  <c r="Q4" i="5"/>
  <c r="Q8" i="5" s="1"/>
  <c r="N45" i="8"/>
  <c r="N12" i="10" s="1"/>
  <c r="O16" i="10"/>
  <c r="O27" i="10"/>
  <c r="P35" i="8" l="1"/>
  <c r="P43" i="8" s="1"/>
  <c r="P36" i="8"/>
  <c r="P44" i="8" s="1"/>
  <c r="P34" i="8"/>
  <c r="P42" i="8" s="1"/>
  <c r="P7" i="9"/>
  <c r="P8" i="10" s="1"/>
  <c r="N37" i="8"/>
  <c r="P29" i="8"/>
  <c r="P11" i="10" s="1"/>
  <c r="Q4" i="9"/>
  <c r="Q6" i="9" s="1"/>
  <c r="Q5" i="9"/>
  <c r="R3" i="9"/>
  <c r="P27" i="10"/>
  <c r="P16" i="10"/>
  <c r="Q17" i="8"/>
  <c r="Q16" i="8"/>
  <c r="R15" i="8"/>
  <c r="R23" i="5"/>
  <c r="R5" i="5"/>
  <c r="S3" i="5"/>
  <c r="R4" i="5"/>
  <c r="R8" i="5" s="1"/>
  <c r="P26" i="8"/>
  <c r="P27" i="8"/>
  <c r="O45" i="8"/>
  <c r="O12" i="10" s="1"/>
  <c r="Q5" i="10"/>
  <c r="Q4" i="10"/>
  <c r="R3" i="10"/>
  <c r="Q35" i="8" l="1"/>
  <c r="Q43" i="8" s="1"/>
  <c r="Q36" i="8"/>
  <c r="Q44" i="8" s="1"/>
  <c r="Q34" i="8"/>
  <c r="Q42" i="8" s="1"/>
  <c r="Q7" i="9"/>
  <c r="Q8" i="10" s="1"/>
  <c r="O37" i="8"/>
  <c r="Q29" i="8"/>
  <c r="Q11" i="10" s="1"/>
  <c r="R4" i="9"/>
  <c r="R6" i="9" s="1"/>
  <c r="R5" i="9"/>
  <c r="S3" i="9"/>
  <c r="R5" i="10"/>
  <c r="S3" i="10"/>
  <c r="R4" i="10"/>
  <c r="P45" i="8"/>
  <c r="P12" i="10" s="1"/>
  <c r="Q16" i="10"/>
  <c r="Q27" i="10"/>
  <c r="S23" i="5"/>
  <c r="S5" i="5"/>
  <c r="T3" i="5"/>
  <c r="S4" i="5"/>
  <c r="S8" i="5" s="1"/>
  <c r="R17" i="8"/>
  <c r="R16" i="8"/>
  <c r="S15" i="8"/>
  <c r="Q27" i="8"/>
  <c r="Q26" i="8"/>
  <c r="R36" i="8" l="1"/>
  <c r="R44" i="8" s="1"/>
  <c r="R35" i="8"/>
  <c r="R43" i="8" s="1"/>
  <c r="R34" i="8"/>
  <c r="R42" i="8" s="1"/>
  <c r="R7" i="9"/>
  <c r="R8" i="10" s="1"/>
  <c r="P37" i="8"/>
  <c r="R29" i="8"/>
  <c r="R11" i="10" s="1"/>
  <c r="S4" i="9"/>
  <c r="S6" i="9" s="1"/>
  <c r="S5" i="9"/>
  <c r="T3" i="9"/>
  <c r="S16" i="8"/>
  <c r="T15" i="8"/>
  <c r="S17" i="8"/>
  <c r="R27" i="8"/>
  <c r="R26" i="8"/>
  <c r="R27" i="10"/>
  <c r="R16" i="10"/>
  <c r="S4" i="10"/>
  <c r="T3" i="10"/>
  <c r="S5" i="10"/>
  <c r="T23" i="5"/>
  <c r="T5" i="5"/>
  <c r="T4" i="5"/>
  <c r="T8" i="5" s="1"/>
  <c r="U3" i="5"/>
  <c r="Q45" i="8"/>
  <c r="Q12" i="10" s="1"/>
  <c r="S36" i="8" l="1"/>
  <c r="S44" i="8" s="1"/>
  <c r="S35" i="8"/>
  <c r="S43" i="8" s="1"/>
  <c r="S34" i="8"/>
  <c r="S42" i="8" s="1"/>
  <c r="S7" i="9"/>
  <c r="S8" i="10" s="1"/>
  <c r="Q37" i="8"/>
  <c r="S29" i="8"/>
  <c r="S11" i="10" s="1"/>
  <c r="T4" i="9"/>
  <c r="T6" i="9" s="1"/>
  <c r="T5" i="9"/>
  <c r="U3" i="9"/>
  <c r="R45" i="8"/>
  <c r="R12" i="10" s="1"/>
  <c r="U23" i="5"/>
  <c r="U4" i="5"/>
  <c r="U8" i="5" s="1"/>
  <c r="U5" i="5"/>
  <c r="V3" i="5"/>
  <c r="T17" i="8"/>
  <c r="T16" i="8"/>
  <c r="U15" i="8"/>
  <c r="U3" i="10"/>
  <c r="T5" i="10"/>
  <c r="T4" i="10"/>
  <c r="S16" i="10"/>
  <c r="S27" i="10"/>
  <c r="S27" i="8"/>
  <c r="S26" i="8"/>
  <c r="T34" i="8" l="1"/>
  <c r="T42" i="8" s="1"/>
  <c r="T35" i="8"/>
  <c r="T43" i="8" s="1"/>
  <c r="T36" i="8"/>
  <c r="T44" i="8" s="1"/>
  <c r="T7" i="9"/>
  <c r="T8" i="10" s="1"/>
  <c r="R37" i="8"/>
  <c r="T29" i="8"/>
  <c r="T11" i="10" s="1"/>
  <c r="U4" i="9"/>
  <c r="U6" i="9" s="1"/>
  <c r="U5" i="9"/>
  <c r="V3" i="9"/>
  <c r="V4" i="5"/>
  <c r="V8" i="5" s="1"/>
  <c r="V23" i="5"/>
  <c r="V5" i="5"/>
  <c r="W3" i="5"/>
  <c r="U5" i="10"/>
  <c r="U4" i="10"/>
  <c r="V3" i="10"/>
  <c r="S45" i="8"/>
  <c r="S12" i="10" s="1"/>
  <c r="U17" i="8"/>
  <c r="U16" i="8"/>
  <c r="V15" i="8"/>
  <c r="T16" i="10"/>
  <c r="T27" i="10"/>
  <c r="T27" i="8"/>
  <c r="T26" i="8"/>
  <c r="U34" i="8" l="1"/>
  <c r="U42" i="8" s="1"/>
  <c r="U35" i="8"/>
  <c r="U43" i="8" s="1"/>
  <c r="U36" i="8"/>
  <c r="U44" i="8" s="1"/>
  <c r="U7" i="9"/>
  <c r="U8" i="10" s="1"/>
  <c r="S37" i="8"/>
  <c r="U29" i="8"/>
  <c r="U11" i="10" s="1"/>
  <c r="V4" i="9"/>
  <c r="V6" i="9" s="1"/>
  <c r="V5" i="9"/>
  <c r="W3" i="9"/>
  <c r="V16" i="8"/>
  <c r="W15" i="8"/>
  <c r="V17" i="8"/>
  <c r="W5" i="5"/>
  <c r="W23" i="5"/>
  <c r="W4" i="5"/>
  <c r="W8" i="5" s="1"/>
  <c r="X3" i="5"/>
  <c r="U27" i="8"/>
  <c r="U26" i="8"/>
  <c r="V5" i="10"/>
  <c r="V4" i="10"/>
  <c r="W3" i="10"/>
  <c r="T45" i="8"/>
  <c r="T12" i="10" s="1"/>
  <c r="U16" i="10"/>
  <c r="U27" i="10"/>
  <c r="V36" i="8" l="1"/>
  <c r="V44" i="8" s="1"/>
  <c r="V35" i="8"/>
  <c r="V43" i="8" s="1"/>
  <c r="V34" i="8"/>
  <c r="V42" i="8" s="1"/>
  <c r="V7" i="9"/>
  <c r="V8" i="10" s="1"/>
  <c r="T37" i="8"/>
  <c r="V29" i="8"/>
  <c r="V11" i="10" s="1"/>
  <c r="W4" i="9"/>
  <c r="W6" i="9" s="1"/>
  <c r="W5" i="9"/>
  <c r="X3" i="9"/>
  <c r="V27" i="10"/>
  <c r="V16" i="10"/>
  <c r="X4" i="5"/>
  <c r="X8" i="5" s="1"/>
  <c r="Y3" i="5"/>
  <c r="X23" i="5"/>
  <c r="X5" i="5"/>
  <c r="U45" i="8"/>
  <c r="U12" i="10" s="1"/>
  <c r="W16" i="8"/>
  <c r="X15" i="8"/>
  <c r="W17" i="8"/>
  <c r="W5" i="10"/>
  <c r="W4" i="10"/>
  <c r="X3" i="10"/>
  <c r="V27" i="8"/>
  <c r="V26" i="8"/>
  <c r="W36" i="8" l="1"/>
  <c r="W44" i="8" s="1"/>
  <c r="W35" i="8"/>
  <c r="W43" i="8" s="1"/>
  <c r="W34" i="8"/>
  <c r="W42" i="8" s="1"/>
  <c r="W7" i="9"/>
  <c r="W8" i="10" s="1"/>
  <c r="U37" i="8"/>
  <c r="W29" i="8"/>
  <c r="W11" i="10" s="1"/>
  <c r="X4" i="9"/>
  <c r="X6" i="9" s="1"/>
  <c r="X5" i="9"/>
  <c r="Y3" i="9"/>
  <c r="W16" i="10"/>
  <c r="W27" i="10"/>
  <c r="X5" i="10"/>
  <c r="X4" i="10"/>
  <c r="Y3" i="10"/>
  <c r="V45" i="8"/>
  <c r="V12" i="10" s="1"/>
  <c r="X16" i="8"/>
  <c r="Y15" i="8"/>
  <c r="X17" i="8"/>
  <c r="Y23" i="5"/>
  <c r="Y4" i="5"/>
  <c r="Y8" i="5" s="1"/>
  <c r="Y5" i="5"/>
  <c r="Z3" i="5"/>
  <c r="W27" i="8"/>
  <c r="W26" i="8"/>
  <c r="X36" i="8" l="1"/>
  <c r="X44" i="8" s="1"/>
  <c r="X34" i="8"/>
  <c r="X42" i="8" s="1"/>
  <c r="X35" i="8"/>
  <c r="X43" i="8" s="1"/>
  <c r="X7" i="9"/>
  <c r="X8" i="10" s="1"/>
  <c r="V37" i="8"/>
  <c r="X29" i="8"/>
  <c r="X11" i="10" s="1"/>
  <c r="Y4" i="9"/>
  <c r="Y6" i="9" s="1"/>
  <c r="Y5" i="9"/>
  <c r="Z3" i="9"/>
  <c r="Z15" i="8"/>
  <c r="Y17" i="8"/>
  <c r="Y16" i="8"/>
  <c r="W45" i="8"/>
  <c r="W12" i="10" s="1"/>
  <c r="X26" i="8"/>
  <c r="X27" i="8"/>
  <c r="Z23" i="5"/>
  <c r="Z5" i="5"/>
  <c r="Z4" i="5"/>
  <c r="Z8" i="5" s="1"/>
  <c r="AA3" i="5"/>
  <c r="Y5" i="10"/>
  <c r="Y4" i="10"/>
  <c r="Z3" i="10"/>
  <c r="X27" i="10"/>
  <c r="X16" i="10"/>
  <c r="Y36" i="8" l="1"/>
  <c r="Y44" i="8" s="1"/>
  <c r="Y34" i="8"/>
  <c r="Y42" i="8" s="1"/>
  <c r="Y35" i="8"/>
  <c r="Y43" i="8" s="1"/>
  <c r="Y7" i="9"/>
  <c r="Y8" i="10" s="1"/>
  <c r="W37" i="8"/>
  <c r="Y29" i="8"/>
  <c r="Y11" i="10" s="1"/>
  <c r="Z4" i="9"/>
  <c r="Z6" i="9" s="1"/>
  <c r="Z5" i="9"/>
  <c r="AA3" i="9"/>
  <c r="X45" i="8"/>
  <c r="X12" i="10" s="1"/>
  <c r="Z5" i="10"/>
  <c r="Z4" i="10"/>
  <c r="AA3" i="10"/>
  <c r="Y16" i="10"/>
  <c r="Y27" i="10"/>
  <c r="Y27" i="8"/>
  <c r="Y26" i="8"/>
  <c r="AA23" i="5"/>
  <c r="AA5" i="5"/>
  <c r="AB3" i="5"/>
  <c r="AA4" i="5"/>
  <c r="AA8" i="5" s="1"/>
  <c r="Z17" i="8"/>
  <c r="AA15" i="8"/>
  <c r="Z16" i="8"/>
  <c r="Z35" i="8" l="1"/>
  <c r="Z43" i="8" s="1"/>
  <c r="Z36" i="8"/>
  <c r="Z44" i="8" s="1"/>
  <c r="Z34" i="8"/>
  <c r="Z42" i="8" s="1"/>
  <c r="Z7" i="9"/>
  <c r="Z8" i="10" s="1"/>
  <c r="X37" i="8"/>
  <c r="Z29" i="8"/>
  <c r="Z11" i="10" s="1"/>
  <c r="AA4" i="9"/>
  <c r="AA6" i="9" s="1"/>
  <c r="AA5" i="9"/>
  <c r="AB3" i="9"/>
  <c r="Y45" i="8"/>
  <c r="Y12" i="10" s="1"/>
  <c r="AA4" i="10"/>
  <c r="AB3" i="10"/>
  <c r="AA5" i="10"/>
  <c r="Z27" i="10"/>
  <c r="Z16" i="10"/>
  <c r="Z27" i="8"/>
  <c r="Z26" i="8"/>
  <c r="AA16" i="8"/>
  <c r="AB15" i="8"/>
  <c r="AA17" i="8"/>
  <c r="AB23" i="5"/>
  <c r="AB5" i="5"/>
  <c r="AB4" i="5"/>
  <c r="AB8" i="5" s="1"/>
  <c r="AC3" i="5"/>
  <c r="AA35" i="8" l="1"/>
  <c r="AA43" i="8" s="1"/>
  <c r="AA34" i="8"/>
  <c r="AA42" i="8" s="1"/>
  <c r="AA36" i="8"/>
  <c r="AA44" i="8" s="1"/>
  <c r="AA7" i="9"/>
  <c r="AA8" i="10" s="1"/>
  <c r="Y37" i="8"/>
  <c r="AA29" i="8"/>
  <c r="AA11" i="10" s="1"/>
  <c r="AB4" i="9"/>
  <c r="AB6" i="9" s="1"/>
  <c r="AB5" i="9"/>
  <c r="AC3" i="9"/>
  <c r="Z45" i="8"/>
  <c r="Z12" i="10" s="1"/>
  <c r="AC23" i="5"/>
  <c r="AC5" i="5"/>
  <c r="AC4" i="5"/>
  <c r="AC8" i="5" s="1"/>
  <c r="AD3" i="5"/>
  <c r="AB17" i="8"/>
  <c r="AB16" i="8"/>
  <c r="AC15" i="8"/>
  <c r="AA27" i="8"/>
  <c r="AA26" i="8"/>
  <c r="AB5" i="10"/>
  <c r="AB4" i="10"/>
  <c r="AC3" i="10"/>
  <c r="AA16" i="10"/>
  <c r="AA27" i="10"/>
  <c r="AB35" i="8" l="1"/>
  <c r="AB43" i="8" s="1"/>
  <c r="AB34" i="8"/>
  <c r="AB42" i="8" s="1"/>
  <c r="AB36" i="8"/>
  <c r="AB44" i="8" s="1"/>
  <c r="AB7" i="9"/>
  <c r="AB8" i="10" s="1"/>
  <c r="Z37" i="8"/>
  <c r="AB29" i="8"/>
  <c r="AB11" i="10" s="1"/>
  <c r="AC4" i="9"/>
  <c r="AC6" i="9" s="1"/>
  <c r="AC5" i="9"/>
  <c r="AD3" i="9"/>
  <c r="AA45" i="8"/>
  <c r="AA12" i="10" s="1"/>
  <c r="AB27" i="8"/>
  <c r="AB26" i="8"/>
  <c r="AC17" i="8"/>
  <c r="AC16" i="8"/>
  <c r="AD15" i="8"/>
  <c r="AD5" i="5"/>
  <c r="AD23" i="5"/>
  <c r="AD4" i="5"/>
  <c r="AD15" i="5" s="1"/>
  <c r="AE3" i="5"/>
  <c r="AC5" i="10"/>
  <c r="AC4" i="10"/>
  <c r="AD3" i="10"/>
  <c r="AB16" i="10"/>
  <c r="AB27" i="10"/>
  <c r="AD8" i="5" l="1"/>
  <c r="AC36" i="8"/>
  <c r="AC44" i="8" s="1"/>
  <c r="AC35" i="8"/>
  <c r="AC43" i="8" s="1"/>
  <c r="AC34" i="8"/>
  <c r="AC42" i="8" s="1"/>
  <c r="AC7" i="9"/>
  <c r="AC8" i="10" s="1"/>
  <c r="AA37" i="8"/>
  <c r="AC29" i="8"/>
  <c r="AC11" i="10" s="1"/>
  <c r="AD4" i="9"/>
  <c r="AD6" i="9" s="1"/>
  <c r="AD5" i="9"/>
  <c r="AE3" i="9"/>
  <c r="AB45" i="8"/>
  <c r="AB12" i="10" s="1"/>
  <c r="AC16" i="10"/>
  <c r="AC27" i="10"/>
  <c r="AE5" i="5"/>
  <c r="AE23" i="5"/>
  <c r="AF3" i="5"/>
  <c r="AE4" i="5"/>
  <c r="AE15" i="5" s="1"/>
  <c r="AD6" i="5"/>
  <c r="AD7" i="5" s="1"/>
  <c r="AC27" i="8"/>
  <c r="AC26" i="8"/>
  <c r="AD5" i="10"/>
  <c r="AD4" i="10"/>
  <c r="AE3" i="10"/>
  <c r="AD16" i="8"/>
  <c r="AE15" i="8"/>
  <c r="AD17" i="8"/>
  <c r="AE8" i="5" l="1"/>
  <c r="AD28" i="8"/>
  <c r="AD35" i="8"/>
  <c r="AD43" i="8" s="1"/>
  <c r="AD36" i="8"/>
  <c r="AD44" i="8" s="1"/>
  <c r="AD34" i="8"/>
  <c r="AD42" i="8" s="1"/>
  <c r="AD7" i="9"/>
  <c r="AD8" i="10" s="1"/>
  <c r="AD9" i="10"/>
  <c r="AB37" i="8"/>
  <c r="AD18" i="10"/>
  <c r="AD29" i="8"/>
  <c r="AD11" i="10" s="1"/>
  <c r="AE4" i="9"/>
  <c r="AE6" i="9" s="1"/>
  <c r="AE5" i="9"/>
  <c r="AF3" i="9"/>
  <c r="AC45" i="8"/>
  <c r="AC12" i="10" s="1"/>
  <c r="AE6" i="5"/>
  <c r="AE7" i="5" s="1"/>
  <c r="AF4" i="5"/>
  <c r="AF15" i="5" s="1"/>
  <c r="AG3" i="5"/>
  <c r="AF23" i="5"/>
  <c r="AF5" i="5"/>
  <c r="AE5" i="10"/>
  <c r="AE4" i="10"/>
  <c r="AF3" i="10"/>
  <c r="AD27" i="10"/>
  <c r="AD16" i="10"/>
  <c r="AE17" i="8"/>
  <c r="AE16" i="8"/>
  <c r="AF15" i="8"/>
  <c r="AD27" i="8"/>
  <c r="AD26" i="8"/>
  <c r="AF8" i="5" l="1"/>
  <c r="AE28" i="8"/>
  <c r="AE34" i="8"/>
  <c r="AE42" i="8" s="1"/>
  <c r="AE35" i="8"/>
  <c r="AE43" i="8" s="1"/>
  <c r="AE36" i="8"/>
  <c r="AE44" i="8" s="1"/>
  <c r="AE7" i="9"/>
  <c r="AE8" i="10" s="1"/>
  <c r="AD7" i="10"/>
  <c r="AE9" i="10"/>
  <c r="AC37" i="8"/>
  <c r="AE18" i="10"/>
  <c r="AE29" i="8"/>
  <c r="AE11" i="10" s="1"/>
  <c r="AF4" i="9"/>
  <c r="AF6" i="9" s="1"/>
  <c r="AF5" i="9"/>
  <c r="AG3" i="9"/>
  <c r="AD37" i="8"/>
  <c r="AD45" i="8"/>
  <c r="AD12" i="10" s="1"/>
  <c r="AF16" i="8"/>
  <c r="AG15" i="8"/>
  <c r="AF17" i="8"/>
  <c r="AE27" i="8"/>
  <c r="AE26" i="8"/>
  <c r="AG23" i="5"/>
  <c r="AG5" i="5"/>
  <c r="AG4" i="5"/>
  <c r="AG15" i="5" s="1"/>
  <c r="AH3" i="5"/>
  <c r="AF5" i="10"/>
  <c r="AF4" i="10"/>
  <c r="AG3" i="10"/>
  <c r="AF14" i="5"/>
  <c r="AF6" i="5"/>
  <c r="AF7" i="5" s="1"/>
  <c r="AE16" i="10"/>
  <c r="AE27" i="10"/>
  <c r="AG8" i="5" l="1"/>
  <c r="AF34" i="8"/>
  <c r="AF42" i="8" s="1"/>
  <c r="AF36" i="8"/>
  <c r="AF44" i="8" s="1"/>
  <c r="AF35" i="8"/>
  <c r="AF43" i="8" s="1"/>
  <c r="AF7" i="9"/>
  <c r="AF8" i="10" s="1"/>
  <c r="AE7" i="10"/>
  <c r="AF9" i="10"/>
  <c r="AF18" i="10"/>
  <c r="AF29" i="8"/>
  <c r="AF11" i="10" s="1"/>
  <c r="AF28" i="8"/>
  <c r="AG4" i="9"/>
  <c r="AG6" i="9" s="1"/>
  <c r="AG5" i="9"/>
  <c r="AH3" i="9"/>
  <c r="AE37" i="8"/>
  <c r="AE45" i="8"/>
  <c r="AE12" i="10" s="1"/>
  <c r="AG5" i="10"/>
  <c r="AG4" i="10"/>
  <c r="AH3" i="10"/>
  <c r="AF27" i="10"/>
  <c r="AF17" i="10"/>
  <c r="AF16" i="10"/>
  <c r="AH23" i="5"/>
  <c r="AH5" i="5"/>
  <c r="AH4" i="5"/>
  <c r="AH15" i="5" s="1"/>
  <c r="AI3" i="5"/>
  <c r="AG16" i="8"/>
  <c r="AH15" i="8"/>
  <c r="AG17" i="8"/>
  <c r="AG14" i="5"/>
  <c r="AG6" i="5"/>
  <c r="AG7" i="5" s="1"/>
  <c r="AF45" i="8"/>
  <c r="AF12" i="10" s="1"/>
  <c r="AF26" i="8"/>
  <c r="AF25" i="8"/>
  <c r="AF24" i="8"/>
  <c r="AF23" i="8"/>
  <c r="AF37" i="8"/>
  <c r="AF27" i="8"/>
  <c r="AH8" i="5" l="1"/>
  <c r="AG34" i="8"/>
  <c r="AG42" i="8" s="1"/>
  <c r="AG36" i="8"/>
  <c r="AG44" i="8" s="1"/>
  <c r="AG35" i="8"/>
  <c r="AG43" i="8" s="1"/>
  <c r="AG7" i="9"/>
  <c r="AG8" i="10" s="1"/>
  <c r="AF7" i="10"/>
  <c r="AG9" i="10"/>
  <c r="AG18" i="10"/>
  <c r="AG29" i="8"/>
  <c r="AG11" i="10" s="1"/>
  <c r="AG28" i="8"/>
  <c r="AH4" i="9"/>
  <c r="AH6" i="9" s="1"/>
  <c r="AH5" i="9"/>
  <c r="AI3" i="9"/>
  <c r="AF15" i="10"/>
  <c r="AH17" i="8"/>
  <c r="AH16" i="8"/>
  <c r="AI15" i="8"/>
  <c r="AF10" i="10"/>
  <c r="AF18" i="8"/>
  <c r="AG45" i="8"/>
  <c r="AG12" i="10" s="1"/>
  <c r="AG37" i="8"/>
  <c r="AG25" i="8"/>
  <c r="AG24" i="8"/>
  <c r="AG23" i="8"/>
  <c r="AG27" i="8"/>
  <c r="AG26" i="8"/>
  <c r="AH5" i="10"/>
  <c r="AH4" i="10"/>
  <c r="AI3" i="10"/>
  <c r="AI23" i="5"/>
  <c r="AI5" i="5"/>
  <c r="AI4" i="5"/>
  <c r="AI15" i="5" s="1"/>
  <c r="AJ3" i="5"/>
  <c r="AG16" i="10"/>
  <c r="AG17" i="10"/>
  <c r="AG27" i="10"/>
  <c r="AH6" i="5"/>
  <c r="AH7" i="5" s="1"/>
  <c r="AH14" i="5"/>
  <c r="AI8" i="5" l="1"/>
  <c r="AH36" i="8"/>
  <c r="AH44" i="8" s="1"/>
  <c r="AH35" i="8"/>
  <c r="AH43" i="8" s="1"/>
  <c r="AH34" i="8"/>
  <c r="AH42" i="8" s="1"/>
  <c r="AH7" i="9"/>
  <c r="AH8" i="10" s="1"/>
  <c r="AG7" i="10"/>
  <c r="AH9" i="10"/>
  <c r="AH18" i="10"/>
  <c r="AH29" i="8"/>
  <c r="AH11" i="10" s="1"/>
  <c r="AH28" i="8"/>
  <c r="AI4" i="9"/>
  <c r="AI6" i="9" s="1"/>
  <c r="AI5" i="9"/>
  <c r="AJ3" i="9"/>
  <c r="AH27" i="10"/>
  <c r="AH17" i="10"/>
  <c r="AH16" i="10"/>
  <c r="AF21" i="10"/>
  <c r="AF29" i="10" s="1"/>
  <c r="AJ23" i="5"/>
  <c r="AJ5" i="5"/>
  <c r="AJ4" i="5"/>
  <c r="AJ15" i="5" s="1"/>
  <c r="AK3" i="5"/>
  <c r="AI6" i="5"/>
  <c r="AI7" i="5" s="1"/>
  <c r="AI14" i="5"/>
  <c r="AI4" i="10"/>
  <c r="AJ3" i="10"/>
  <c r="AI5" i="10"/>
  <c r="AI16" i="8"/>
  <c r="AJ15" i="8"/>
  <c r="AI17" i="8"/>
  <c r="AG15" i="10"/>
  <c r="AG10" i="10"/>
  <c r="AG18" i="8"/>
  <c r="AH37" i="8"/>
  <c r="AH45" i="8"/>
  <c r="AH12" i="10" s="1"/>
  <c r="AH24" i="8"/>
  <c r="AH23" i="8"/>
  <c r="AH27" i="8"/>
  <c r="AH26" i="8"/>
  <c r="AH25" i="8"/>
  <c r="AJ8" i="5" l="1"/>
  <c r="AI36" i="8"/>
  <c r="AI44" i="8" s="1"/>
  <c r="AI35" i="8"/>
  <c r="AI43" i="8" s="1"/>
  <c r="AI34" i="8"/>
  <c r="AI42" i="8" s="1"/>
  <c r="AI7" i="9"/>
  <c r="AI8" i="10" s="1"/>
  <c r="AH7" i="10"/>
  <c r="AI9" i="10"/>
  <c r="AI18" i="10"/>
  <c r="AI29" i="8"/>
  <c r="AI11" i="10" s="1"/>
  <c r="AI28" i="8"/>
  <c r="AJ4" i="9"/>
  <c r="AJ6" i="9" s="1"/>
  <c r="AJ5" i="9"/>
  <c r="AK3" i="9"/>
  <c r="AG21" i="10"/>
  <c r="AG29" i="10" s="1"/>
  <c r="AI37" i="8"/>
  <c r="AI23" i="8"/>
  <c r="AI27" i="8"/>
  <c r="AI26" i="8"/>
  <c r="AI25" i="8"/>
  <c r="AI45" i="8"/>
  <c r="AI12" i="10" s="1"/>
  <c r="AI24" i="8"/>
  <c r="AK15" i="8"/>
  <c r="AJ17" i="8"/>
  <c r="AJ16" i="8"/>
  <c r="AJ6" i="5"/>
  <c r="AJ7" i="5" s="1"/>
  <c r="AJ14" i="5"/>
  <c r="AH10" i="10"/>
  <c r="AH18" i="8"/>
  <c r="AJ5" i="10"/>
  <c r="AK3" i="10"/>
  <c r="AJ4" i="10"/>
  <c r="AI17" i="10"/>
  <c r="AI16" i="10"/>
  <c r="AI27" i="10"/>
  <c r="AH15" i="10"/>
  <c r="AK23" i="5"/>
  <c r="AK5" i="5"/>
  <c r="AK4" i="5"/>
  <c r="AK15" i="5" s="1"/>
  <c r="AL3" i="5"/>
  <c r="AK8" i="5" l="1"/>
  <c r="AJ36" i="8"/>
  <c r="AJ44" i="8" s="1"/>
  <c r="AJ34" i="8"/>
  <c r="AJ42" i="8" s="1"/>
  <c r="AJ35" i="8"/>
  <c r="AJ43" i="8" s="1"/>
  <c r="AI7" i="10"/>
  <c r="AJ7" i="9"/>
  <c r="AJ8" i="10" s="1"/>
  <c r="AJ9" i="10"/>
  <c r="AJ18" i="10"/>
  <c r="AJ29" i="8"/>
  <c r="AJ11" i="10" s="1"/>
  <c r="AJ28" i="8"/>
  <c r="AK4" i="9"/>
  <c r="AK6" i="9" s="1"/>
  <c r="AK5" i="9"/>
  <c r="AL3" i="9"/>
  <c r="AH21" i="10"/>
  <c r="AH29" i="10" s="1"/>
  <c r="AL4" i="5"/>
  <c r="AL15" i="5" s="1"/>
  <c r="AM3" i="5"/>
  <c r="AL23" i="5"/>
  <c r="AL5" i="5"/>
  <c r="AI10" i="10"/>
  <c r="AI18" i="8"/>
  <c r="AK6" i="5"/>
  <c r="AK7" i="5" s="1"/>
  <c r="AK14" i="5"/>
  <c r="AK17" i="8"/>
  <c r="AL15" i="8"/>
  <c r="AK16" i="8"/>
  <c r="AI15" i="10"/>
  <c r="AJ17" i="10"/>
  <c r="AJ16" i="10"/>
  <c r="AJ27" i="10"/>
  <c r="AK5" i="10"/>
  <c r="AL3" i="10"/>
  <c r="AK4" i="10"/>
  <c r="AJ45" i="8"/>
  <c r="AJ12" i="10" s="1"/>
  <c r="AJ37" i="8"/>
  <c r="AJ27" i="8"/>
  <c r="AJ26" i="8"/>
  <c r="AJ25" i="8"/>
  <c r="AJ23" i="8"/>
  <c r="AJ24" i="8"/>
  <c r="AL8" i="5" l="1"/>
  <c r="AK36" i="8"/>
  <c r="AK44" i="8" s="1"/>
  <c r="AK34" i="8"/>
  <c r="AK42" i="8" s="1"/>
  <c r="AK35" i="8"/>
  <c r="AK43" i="8" s="1"/>
  <c r="AK7" i="9"/>
  <c r="AK8" i="10" s="1"/>
  <c r="AJ7" i="10"/>
  <c r="AK9" i="10"/>
  <c r="AK18" i="10"/>
  <c r="AK29" i="8"/>
  <c r="AK11" i="10" s="1"/>
  <c r="AK28" i="8"/>
  <c r="AL4" i="9"/>
  <c r="AL6" i="9" s="1"/>
  <c r="AL5" i="9"/>
  <c r="AM3" i="9"/>
  <c r="AI21" i="10"/>
  <c r="AI29" i="10" s="1"/>
  <c r="AK37" i="8"/>
  <c r="AK45" i="8"/>
  <c r="AK12" i="10" s="1"/>
  <c r="AK27" i="8"/>
  <c r="AK26" i="8"/>
  <c r="AK25" i="8"/>
  <c r="AK23" i="8"/>
  <c r="AK24" i="8"/>
  <c r="AK16" i="10"/>
  <c r="AK27" i="10"/>
  <c r="AK17" i="10"/>
  <c r="AL16" i="8"/>
  <c r="AM15" i="8"/>
  <c r="AL17" i="8"/>
  <c r="AM5" i="5"/>
  <c r="AM23" i="5"/>
  <c r="AN3" i="5"/>
  <c r="AM4" i="5"/>
  <c r="AM15" i="5" s="1"/>
  <c r="AJ10" i="10"/>
  <c r="AJ18" i="8"/>
  <c r="AL5" i="10"/>
  <c r="AL4" i="10"/>
  <c r="AM3" i="10"/>
  <c r="AJ15" i="10"/>
  <c r="AL6" i="5"/>
  <c r="AL7" i="5" s="1"/>
  <c r="AL14" i="5"/>
  <c r="AM8" i="5" l="1"/>
  <c r="AL35" i="8"/>
  <c r="AL43" i="8" s="1"/>
  <c r="AL36" i="8"/>
  <c r="AL44" i="8" s="1"/>
  <c r="AL34" i="8"/>
  <c r="AL42" i="8" s="1"/>
  <c r="AL7" i="9"/>
  <c r="AL8" i="10" s="1"/>
  <c r="AK7" i="10"/>
  <c r="AL9" i="10"/>
  <c r="AL18" i="10"/>
  <c r="AL29" i="8"/>
  <c r="AL11" i="10" s="1"/>
  <c r="AL28" i="8"/>
  <c r="AM4" i="9"/>
  <c r="AM6" i="9" s="1"/>
  <c r="AM5" i="9"/>
  <c r="AN3" i="9"/>
  <c r="AJ21" i="10"/>
  <c r="AJ29" i="10" s="1"/>
  <c r="AM14" i="5"/>
  <c r="AM6" i="5"/>
  <c r="AM7" i="5" s="1"/>
  <c r="AN4" i="5"/>
  <c r="AN15" i="5" s="1"/>
  <c r="AO3" i="5"/>
  <c r="AN23" i="5"/>
  <c r="AN5" i="5"/>
  <c r="AM17" i="8"/>
  <c r="AM16" i="8"/>
  <c r="AN15" i="8"/>
  <c r="AM5" i="10"/>
  <c r="AM4" i="10"/>
  <c r="AN3" i="10"/>
  <c r="AL17" i="10"/>
  <c r="AL27" i="10"/>
  <c r="AL16" i="10"/>
  <c r="AK10" i="10"/>
  <c r="AK18" i="8"/>
  <c r="AK15" i="10"/>
  <c r="AL37" i="8"/>
  <c r="AL27" i="8"/>
  <c r="AL26" i="8"/>
  <c r="AL25" i="8"/>
  <c r="AL24" i="8"/>
  <c r="AL45" i="8"/>
  <c r="AL12" i="10" s="1"/>
  <c r="AL23" i="8"/>
  <c r="AN8" i="5" l="1"/>
  <c r="AM35" i="8"/>
  <c r="AM43" i="8" s="1"/>
  <c r="AM34" i="8"/>
  <c r="AM42" i="8" s="1"/>
  <c r="AM36" i="8"/>
  <c r="AM44" i="8" s="1"/>
  <c r="AM7" i="9"/>
  <c r="AM8" i="10" s="1"/>
  <c r="AL7" i="10"/>
  <c r="AM9" i="10"/>
  <c r="AM18" i="10"/>
  <c r="AM29" i="8"/>
  <c r="AM11" i="10" s="1"/>
  <c r="AM28" i="8"/>
  <c r="AN4" i="9"/>
  <c r="AN6" i="9" s="1"/>
  <c r="AN5" i="9"/>
  <c r="AO3" i="9"/>
  <c r="AK21" i="10"/>
  <c r="AK29" i="10" s="1"/>
  <c r="AN5" i="10"/>
  <c r="AN4" i="10"/>
  <c r="AO3" i="10"/>
  <c r="AL15" i="10"/>
  <c r="AM16" i="10"/>
  <c r="AM27" i="10"/>
  <c r="AM17" i="10"/>
  <c r="AO23" i="5"/>
  <c r="AO5" i="5"/>
  <c r="AO4" i="5"/>
  <c r="AO15" i="5" s="1"/>
  <c r="AP3" i="5"/>
  <c r="AN14" i="5"/>
  <c r="AN6" i="5"/>
  <c r="AN7" i="5" s="1"/>
  <c r="AL10" i="10"/>
  <c r="AL18" i="8"/>
  <c r="AN17" i="8"/>
  <c r="AN16" i="8"/>
  <c r="AO15" i="8"/>
  <c r="AM37" i="8"/>
  <c r="AM27" i="8"/>
  <c r="AM26" i="8"/>
  <c r="AM25" i="8"/>
  <c r="AM24" i="8"/>
  <c r="AM23" i="8"/>
  <c r="AM45" i="8"/>
  <c r="AM12" i="10" s="1"/>
  <c r="AO8" i="5" l="1"/>
  <c r="AN35" i="8"/>
  <c r="AN43" i="8" s="1"/>
  <c r="AN34" i="8"/>
  <c r="AN42" i="8" s="1"/>
  <c r="AN36" i="8"/>
  <c r="AN44" i="8" s="1"/>
  <c r="AN7" i="9"/>
  <c r="AN8" i="10" s="1"/>
  <c r="AM7" i="10"/>
  <c r="AN9" i="10"/>
  <c r="AN18" i="10"/>
  <c r="AN29" i="8"/>
  <c r="AN11" i="10" s="1"/>
  <c r="AN28" i="8"/>
  <c r="AO4" i="9"/>
  <c r="AO6" i="9" s="1"/>
  <c r="AO5" i="9"/>
  <c r="AP3" i="9"/>
  <c r="AL21" i="10"/>
  <c r="AL29" i="10" s="1"/>
  <c r="AO14" i="5"/>
  <c r="AO6" i="5"/>
  <c r="AO7" i="5" s="1"/>
  <c r="AM10" i="10"/>
  <c r="AM18" i="8"/>
  <c r="AM15" i="10"/>
  <c r="AO5" i="10"/>
  <c r="AO4" i="10"/>
  <c r="AP3" i="10"/>
  <c r="AN27" i="10"/>
  <c r="AN17" i="10"/>
  <c r="AN16" i="10"/>
  <c r="AO17" i="8"/>
  <c r="AO16" i="8"/>
  <c r="AP15" i="8"/>
  <c r="AN37" i="8"/>
  <c r="AN45" i="8"/>
  <c r="AN12" i="10" s="1"/>
  <c r="AN26" i="8"/>
  <c r="AN25" i="8"/>
  <c r="AN24" i="8"/>
  <c r="AN23" i="8"/>
  <c r="AN27" i="8"/>
  <c r="AP23" i="5"/>
  <c r="AP5" i="5"/>
  <c r="AP4" i="5"/>
  <c r="AP15" i="5" s="1"/>
  <c r="AQ3" i="5"/>
  <c r="AP8" i="5" l="1"/>
  <c r="AO35" i="8"/>
  <c r="AO43" i="8" s="1"/>
  <c r="AO36" i="8"/>
  <c r="AO44" i="8" s="1"/>
  <c r="AO34" i="8"/>
  <c r="AO42" i="8" s="1"/>
  <c r="AN7" i="10"/>
  <c r="AO7" i="9"/>
  <c r="AO8" i="10" s="1"/>
  <c r="AO9" i="10"/>
  <c r="AO18" i="10"/>
  <c r="AO29" i="8"/>
  <c r="AO11" i="10" s="1"/>
  <c r="AO28" i="8"/>
  <c r="AP4" i="9"/>
  <c r="AP6" i="9" s="1"/>
  <c r="AP5" i="9"/>
  <c r="AQ3" i="9"/>
  <c r="AN10" i="10"/>
  <c r="AN18" i="8"/>
  <c r="AO16" i="10"/>
  <c r="AO27" i="10"/>
  <c r="AO17" i="10"/>
  <c r="AM21" i="10"/>
  <c r="AM29" i="10" s="1"/>
  <c r="AN15" i="10"/>
  <c r="AP6" i="5"/>
  <c r="AP7" i="5" s="1"/>
  <c r="AP14" i="5"/>
  <c r="AP17" i="8"/>
  <c r="AP16" i="8"/>
  <c r="AQ15" i="8"/>
  <c r="AQ23" i="5"/>
  <c r="AQ5" i="5"/>
  <c r="AQ4" i="5"/>
  <c r="AQ15" i="5" s="1"/>
  <c r="AR3" i="5"/>
  <c r="AO45" i="8"/>
  <c r="AO12" i="10" s="1"/>
  <c r="AO25" i="8"/>
  <c r="AO24" i="8"/>
  <c r="AO23" i="8"/>
  <c r="AO37" i="8"/>
  <c r="AO27" i="8"/>
  <c r="AO26" i="8"/>
  <c r="AP5" i="10"/>
  <c r="AP4" i="10"/>
  <c r="AQ3" i="10"/>
  <c r="AQ8" i="5" l="1"/>
  <c r="AP36" i="8"/>
  <c r="AP44" i="8" s="1"/>
  <c r="AP35" i="8"/>
  <c r="AP43" i="8" s="1"/>
  <c r="AP34" i="8"/>
  <c r="AP42" i="8" s="1"/>
  <c r="AP7" i="9"/>
  <c r="AP8" i="10" s="1"/>
  <c r="AO7" i="10"/>
  <c r="AP9" i="10"/>
  <c r="AP18" i="10"/>
  <c r="AP29" i="8"/>
  <c r="AP11" i="10" s="1"/>
  <c r="AP28" i="8"/>
  <c r="AQ4" i="9"/>
  <c r="AQ6" i="9" s="1"/>
  <c r="AQ5" i="9"/>
  <c r="AR3" i="9"/>
  <c r="AN21" i="10"/>
  <c r="AN29" i="10" s="1"/>
  <c r="AQ6" i="5"/>
  <c r="AQ7" i="5" s="1"/>
  <c r="AQ14" i="5"/>
  <c r="AO10" i="10"/>
  <c r="AO18" i="8"/>
  <c r="AQ16" i="8"/>
  <c r="AR15" i="8"/>
  <c r="AQ17" i="8"/>
  <c r="AP37" i="8"/>
  <c r="AP45" i="8"/>
  <c r="AP12" i="10" s="1"/>
  <c r="AP24" i="8"/>
  <c r="AP23" i="8"/>
  <c r="AP27" i="8"/>
  <c r="AP26" i="8"/>
  <c r="AP25" i="8"/>
  <c r="AQ4" i="10"/>
  <c r="AR3" i="10"/>
  <c r="AQ5" i="10"/>
  <c r="AP27" i="10"/>
  <c r="AP17" i="10"/>
  <c r="AP16" i="10"/>
  <c r="AR23" i="5"/>
  <c r="AR5" i="5"/>
  <c r="AR4" i="5"/>
  <c r="AR15" i="5" s="1"/>
  <c r="AS3" i="5"/>
  <c r="AO15" i="10"/>
  <c r="AR8" i="5" l="1"/>
  <c r="AQ35" i="8"/>
  <c r="AQ43" i="8" s="1"/>
  <c r="AQ36" i="8"/>
  <c r="AQ44" i="8" s="1"/>
  <c r="AQ34" i="8"/>
  <c r="AQ42" i="8" s="1"/>
  <c r="AP7" i="10"/>
  <c r="AQ7" i="9"/>
  <c r="AQ8" i="10" s="1"/>
  <c r="AQ9" i="10"/>
  <c r="AQ18" i="10"/>
  <c r="AQ29" i="8"/>
  <c r="AQ11" i="10" s="1"/>
  <c r="AQ28" i="8"/>
  <c r="AR4" i="9"/>
  <c r="AR6" i="9" s="1"/>
  <c r="AR5" i="9"/>
  <c r="AS3" i="9"/>
  <c r="AP15" i="10"/>
  <c r="AR6" i="5"/>
  <c r="AR7" i="5" s="1"/>
  <c r="AR14" i="5"/>
  <c r="AQ37" i="8"/>
  <c r="AQ45" i="8"/>
  <c r="AQ12" i="10" s="1"/>
  <c r="AQ23" i="8"/>
  <c r="AQ27" i="8"/>
  <c r="AQ26" i="8"/>
  <c r="AQ25" i="8"/>
  <c r="AQ24" i="8"/>
  <c r="AR16" i="8"/>
  <c r="AS15" i="8"/>
  <c r="AR17" i="8"/>
  <c r="AQ17" i="10"/>
  <c r="AQ16" i="10"/>
  <c r="AQ27" i="10"/>
  <c r="AS23" i="5"/>
  <c r="AS5" i="5"/>
  <c r="AS4" i="5"/>
  <c r="AS15" i="5" s="1"/>
  <c r="AT3" i="5"/>
  <c r="AR4" i="10"/>
  <c r="AR5" i="10"/>
  <c r="AS3" i="10"/>
  <c r="AP10" i="10"/>
  <c r="AP18" i="8"/>
  <c r="AO21" i="10"/>
  <c r="AO29" i="10" s="1"/>
  <c r="AS8" i="5" l="1"/>
  <c r="AR34" i="8"/>
  <c r="AR42" i="8" s="1"/>
  <c r="AR36" i="8"/>
  <c r="AR44" i="8" s="1"/>
  <c r="AR35" i="8"/>
  <c r="AR43" i="8" s="1"/>
  <c r="AR7" i="9"/>
  <c r="AR8" i="10" s="1"/>
  <c r="AQ7" i="10"/>
  <c r="AR9" i="10"/>
  <c r="AR18" i="10"/>
  <c r="AR29" i="8"/>
  <c r="AR11" i="10" s="1"/>
  <c r="AR28" i="8"/>
  <c r="AS4" i="9"/>
  <c r="AS6" i="9" s="1"/>
  <c r="AS5" i="9"/>
  <c r="AT3" i="9"/>
  <c r="AP21" i="10"/>
  <c r="AP29" i="10" s="1"/>
  <c r="AT23" i="5"/>
  <c r="AU3" i="5"/>
  <c r="AT4" i="5"/>
  <c r="AT15" i="5" s="1"/>
  <c r="AT5" i="5"/>
  <c r="AQ15" i="10"/>
  <c r="AR17" i="10"/>
  <c r="AR16" i="10"/>
  <c r="AR27" i="10"/>
  <c r="AR45" i="8"/>
  <c r="AR12" i="10" s="1"/>
  <c r="AR37" i="8"/>
  <c r="AR27" i="8"/>
  <c r="AR26" i="8"/>
  <c r="AR25" i="8"/>
  <c r="AR24" i="8"/>
  <c r="AR23" i="8"/>
  <c r="AS6" i="5"/>
  <c r="AS7" i="5" s="1"/>
  <c r="AS14" i="5"/>
  <c r="AS5" i="10"/>
  <c r="AS4" i="10"/>
  <c r="AT3" i="10"/>
  <c r="AS17" i="8"/>
  <c r="AS16" i="8"/>
  <c r="AT15" i="8"/>
  <c r="AQ10" i="10"/>
  <c r="AQ18" i="8"/>
  <c r="AT8" i="5" l="1"/>
  <c r="AS34" i="8"/>
  <c r="AS42" i="8" s="1"/>
  <c r="AS36" i="8"/>
  <c r="AS44" i="8" s="1"/>
  <c r="AS35" i="8"/>
  <c r="AS43" i="8" s="1"/>
  <c r="AS7" i="9"/>
  <c r="AS8" i="10" s="1"/>
  <c r="AR7" i="10"/>
  <c r="AS9" i="10"/>
  <c r="AS18" i="10"/>
  <c r="AS29" i="8"/>
  <c r="AS11" i="10" s="1"/>
  <c r="AS28" i="8"/>
  <c r="AT4" i="9"/>
  <c r="AT6" i="9" s="1"/>
  <c r="AT5" i="9"/>
  <c r="AU3" i="9"/>
  <c r="AQ21" i="10"/>
  <c r="AQ29" i="10" s="1"/>
  <c r="AT16" i="8"/>
  <c r="AU15" i="8"/>
  <c r="AT17" i="8"/>
  <c r="AU5" i="5"/>
  <c r="AU23" i="5"/>
  <c r="AV3" i="5"/>
  <c r="AU4" i="5"/>
  <c r="AU15" i="5" s="1"/>
  <c r="AT6" i="5"/>
  <c r="AT7" i="5" s="1"/>
  <c r="AT14" i="5"/>
  <c r="AT5" i="10"/>
  <c r="AT4" i="10"/>
  <c r="AU3" i="10"/>
  <c r="AS37" i="8"/>
  <c r="AS45" i="8"/>
  <c r="AS12" i="10" s="1"/>
  <c r="AS27" i="8"/>
  <c r="AS26" i="8"/>
  <c r="AS25" i="8"/>
  <c r="AS24" i="8"/>
  <c r="AS23" i="8"/>
  <c r="AS16" i="10"/>
  <c r="AS27" i="10"/>
  <c r="AS17" i="10"/>
  <c r="AR15" i="10"/>
  <c r="AR10" i="10"/>
  <c r="AR18" i="8"/>
  <c r="AU8" i="5" l="1"/>
  <c r="AT36" i="8"/>
  <c r="AT44" i="8" s="1"/>
  <c r="AT34" i="8"/>
  <c r="AT42" i="8" s="1"/>
  <c r="AT35" i="8"/>
  <c r="AT43" i="8" s="1"/>
  <c r="AT7" i="9"/>
  <c r="AT8" i="10" s="1"/>
  <c r="AS7" i="10"/>
  <c r="AT9" i="10"/>
  <c r="AT18" i="10"/>
  <c r="AT29" i="8"/>
  <c r="AT11" i="10" s="1"/>
  <c r="AT28" i="8"/>
  <c r="AU4" i="9"/>
  <c r="AU6" i="9" s="1"/>
  <c r="AU5" i="9"/>
  <c r="AV3" i="9"/>
  <c r="AV4" i="5"/>
  <c r="AV15" i="5" s="1"/>
  <c r="AW3" i="5"/>
  <c r="AV23" i="5"/>
  <c r="AV5" i="5"/>
  <c r="AS15" i="10"/>
  <c r="AS10" i="10"/>
  <c r="AS18" i="8"/>
  <c r="AU5" i="10"/>
  <c r="AU4" i="10"/>
  <c r="AV3" i="10"/>
  <c r="AT17" i="10"/>
  <c r="AT27" i="10"/>
  <c r="AT16" i="10"/>
  <c r="AR21" i="10"/>
  <c r="AR29" i="10" s="1"/>
  <c r="AV15" i="8"/>
  <c r="AU17" i="8"/>
  <c r="AU16" i="8"/>
  <c r="AU14" i="5"/>
  <c r="AU6" i="5"/>
  <c r="AU7" i="5" s="1"/>
  <c r="AT37" i="8"/>
  <c r="AT27" i="8"/>
  <c r="AT26" i="8"/>
  <c r="AT25" i="8"/>
  <c r="AT45" i="8"/>
  <c r="AT12" i="10" s="1"/>
  <c r="AT24" i="8"/>
  <c r="AT23" i="8"/>
  <c r="AV8" i="5" l="1"/>
  <c r="AU35" i="8"/>
  <c r="AU43" i="8" s="1"/>
  <c r="AU36" i="8"/>
  <c r="AU44" i="8" s="1"/>
  <c r="AU34" i="8"/>
  <c r="AU42" i="8" s="1"/>
  <c r="AT7" i="10"/>
  <c r="AU7" i="9"/>
  <c r="AU8" i="10" s="1"/>
  <c r="AU9" i="10"/>
  <c r="AU18" i="10"/>
  <c r="AU29" i="8"/>
  <c r="AU11" i="10" s="1"/>
  <c r="AU28" i="8"/>
  <c r="AV4" i="9"/>
  <c r="AV6" i="9" s="1"/>
  <c r="AV5" i="9"/>
  <c r="AW3" i="9"/>
  <c r="AS21" i="10"/>
  <c r="AS29" i="10" s="1"/>
  <c r="AV5" i="10"/>
  <c r="AV4" i="10"/>
  <c r="AW3" i="10"/>
  <c r="AT10" i="10"/>
  <c r="AT18" i="8"/>
  <c r="AU16" i="10"/>
  <c r="AU27" i="10"/>
  <c r="AU17" i="10"/>
  <c r="AU37" i="8"/>
  <c r="AU45" i="8"/>
  <c r="AU12" i="10" s="1"/>
  <c r="AU27" i="8"/>
  <c r="AU26" i="8"/>
  <c r="AU25" i="8"/>
  <c r="AU24" i="8"/>
  <c r="AU23" i="8"/>
  <c r="AT15" i="10"/>
  <c r="AW23" i="5"/>
  <c r="AW5" i="5"/>
  <c r="AX3" i="5"/>
  <c r="AW4" i="5"/>
  <c r="AW15" i="5" s="1"/>
  <c r="AW15" i="8"/>
  <c r="AV17" i="8"/>
  <c r="AV16" i="8"/>
  <c r="AV14" i="5"/>
  <c r="AV6" i="5"/>
  <c r="AV7" i="5" s="1"/>
  <c r="AW8" i="5" l="1"/>
  <c r="AV36" i="8"/>
  <c r="AV44" i="8" s="1"/>
  <c r="AV34" i="8"/>
  <c r="AV42" i="8" s="1"/>
  <c r="AV35" i="8"/>
  <c r="AV43" i="8" s="1"/>
  <c r="AV7" i="9"/>
  <c r="AV8" i="10" s="1"/>
  <c r="AU7" i="10"/>
  <c r="AV9" i="10"/>
  <c r="AV18" i="10"/>
  <c r="AV29" i="8"/>
  <c r="AV11" i="10" s="1"/>
  <c r="AV28" i="8"/>
  <c r="AW4" i="9"/>
  <c r="AW6" i="9" s="1"/>
  <c r="AW5" i="9"/>
  <c r="AX3" i="9"/>
  <c r="AT21" i="10"/>
  <c r="AT29" i="10" s="1"/>
  <c r="AV37" i="8"/>
  <c r="AV26" i="8"/>
  <c r="AV25" i="8"/>
  <c r="AV24" i="8"/>
  <c r="AV45" i="8"/>
  <c r="AV12" i="10" s="1"/>
  <c r="AV23" i="8"/>
  <c r="AV27" i="8"/>
  <c r="AX23" i="5"/>
  <c r="AX5" i="5"/>
  <c r="AY3" i="5"/>
  <c r="AX4" i="5"/>
  <c r="AX15" i="5" s="1"/>
  <c r="AU15" i="10"/>
  <c r="AW17" i="8"/>
  <c r="AW16" i="8"/>
  <c r="AX15" i="8"/>
  <c r="AW5" i="10"/>
  <c r="AW4" i="10"/>
  <c r="AX3" i="10"/>
  <c r="AW14" i="5"/>
  <c r="AW6" i="5"/>
  <c r="AW7" i="5" s="1"/>
  <c r="AU10" i="10"/>
  <c r="AU18" i="8"/>
  <c r="AV27" i="10"/>
  <c r="AV17" i="10"/>
  <c r="AV16" i="10"/>
  <c r="AX8" i="5" l="1"/>
  <c r="AW36" i="8"/>
  <c r="AW44" i="8" s="1"/>
  <c r="AW34" i="8"/>
  <c r="AW42" i="8" s="1"/>
  <c r="AW35" i="8"/>
  <c r="AW43" i="8" s="1"/>
  <c r="AW7" i="9"/>
  <c r="AW8" i="10" s="1"/>
  <c r="AV7" i="10"/>
  <c r="AW9" i="10"/>
  <c r="AW18" i="10"/>
  <c r="AW29" i="8"/>
  <c r="AW11" i="10" s="1"/>
  <c r="AW28" i="8"/>
  <c r="AX4" i="9"/>
  <c r="AX6" i="9" s="1"/>
  <c r="AX5" i="9"/>
  <c r="AY3" i="9"/>
  <c r="AX17" i="8"/>
  <c r="AX16" i="8"/>
  <c r="AY15" i="8"/>
  <c r="AW37" i="8"/>
  <c r="AW45" i="8"/>
  <c r="AW12" i="10" s="1"/>
  <c r="AW25" i="8"/>
  <c r="AW24" i="8"/>
  <c r="AW23" i="8"/>
  <c r="AW27" i="8"/>
  <c r="AW26" i="8"/>
  <c r="AU21" i="10"/>
  <c r="AU29" i="10" s="1"/>
  <c r="AV10" i="10"/>
  <c r="AV18" i="8"/>
  <c r="AX6" i="5"/>
  <c r="AX7" i="5" s="1"/>
  <c r="AX14" i="5"/>
  <c r="AV15" i="10"/>
  <c r="AX5" i="10"/>
  <c r="AX4" i="10"/>
  <c r="AY3" i="10"/>
  <c r="AY23" i="5"/>
  <c r="AY5" i="5"/>
  <c r="AY4" i="5"/>
  <c r="AY15" i="5" s="1"/>
  <c r="AZ3" i="5"/>
  <c r="AW16" i="10"/>
  <c r="AW27" i="10"/>
  <c r="AW17" i="10"/>
  <c r="AY8" i="5" l="1"/>
  <c r="AX35" i="8"/>
  <c r="AX43" i="8" s="1"/>
  <c r="AX36" i="8"/>
  <c r="AX44" i="8" s="1"/>
  <c r="AX34" i="8"/>
  <c r="AX42" i="8" s="1"/>
  <c r="AW7" i="10"/>
  <c r="AX7" i="9"/>
  <c r="AX8" i="10" s="1"/>
  <c r="AX9" i="10"/>
  <c r="AX18" i="10"/>
  <c r="AX29" i="8"/>
  <c r="AX11" i="10" s="1"/>
  <c r="AX28" i="8"/>
  <c r="AY4" i="9"/>
  <c r="AY6" i="9" s="1"/>
  <c r="AY5" i="9"/>
  <c r="AZ3" i="9"/>
  <c r="AV21" i="10"/>
  <c r="AV29" i="10" s="1"/>
  <c r="AW15" i="10"/>
  <c r="AY4" i="10"/>
  <c r="AZ3" i="10"/>
  <c r="AY5" i="10"/>
  <c r="AW10" i="10"/>
  <c r="AW18" i="8"/>
  <c r="AX37" i="8"/>
  <c r="AX24" i="8"/>
  <c r="AX23" i="8"/>
  <c r="AX45" i="8"/>
  <c r="AX12" i="10" s="1"/>
  <c r="AX27" i="8"/>
  <c r="AX26" i="8"/>
  <c r="AX25" i="8"/>
  <c r="AX27" i="10"/>
  <c r="AX17" i="10"/>
  <c r="AX16" i="10"/>
  <c r="AZ23" i="5"/>
  <c r="AZ5" i="5"/>
  <c r="AZ4" i="5"/>
  <c r="AZ15" i="5" s="1"/>
  <c r="BA3" i="5"/>
  <c r="AY6" i="5"/>
  <c r="AY7" i="5" s="1"/>
  <c r="AY14" i="5"/>
  <c r="AY17" i="8"/>
  <c r="AY16" i="8"/>
  <c r="AZ15" i="8"/>
  <c r="AZ8" i="5" l="1"/>
  <c r="AY35" i="8"/>
  <c r="AY43" i="8" s="1"/>
  <c r="AY34" i="8"/>
  <c r="AY42" i="8" s="1"/>
  <c r="AY36" i="8"/>
  <c r="AY44" i="8" s="1"/>
  <c r="AY7" i="9"/>
  <c r="AY8" i="10" s="1"/>
  <c r="AX7" i="10"/>
  <c r="AY9" i="10"/>
  <c r="AY18" i="10"/>
  <c r="AY29" i="8"/>
  <c r="AY11" i="10" s="1"/>
  <c r="AY28" i="8"/>
  <c r="AZ4" i="9"/>
  <c r="AZ6" i="9" s="1"/>
  <c r="AZ5" i="9"/>
  <c r="BA3" i="9"/>
  <c r="AY37" i="8"/>
  <c r="AY45" i="8"/>
  <c r="AY12" i="10" s="1"/>
  <c r="AY23" i="8"/>
  <c r="AY27" i="8"/>
  <c r="AY26" i="8"/>
  <c r="AY25" i="8"/>
  <c r="AY24" i="8"/>
  <c r="AX15" i="10"/>
  <c r="BA3" i="10"/>
  <c r="AZ4" i="10"/>
  <c r="AZ5" i="10"/>
  <c r="BA23" i="5"/>
  <c r="BA5" i="5"/>
  <c r="BA4" i="5"/>
  <c r="BA15" i="5" s="1"/>
  <c r="BB3" i="5"/>
  <c r="AY17" i="10"/>
  <c r="AY16" i="10"/>
  <c r="AY27" i="10"/>
  <c r="AZ17" i="8"/>
  <c r="AZ16" i="8"/>
  <c r="BA15" i="8"/>
  <c r="AW21" i="10"/>
  <c r="AW29" i="10" s="1"/>
  <c r="AZ6" i="5"/>
  <c r="AZ7" i="5" s="1"/>
  <c r="AZ14" i="5"/>
  <c r="AX10" i="10"/>
  <c r="AX18" i="8"/>
  <c r="BA8" i="5" l="1"/>
  <c r="AZ35" i="8"/>
  <c r="AZ43" i="8" s="1"/>
  <c r="AZ34" i="8"/>
  <c r="AZ42" i="8" s="1"/>
  <c r="AZ36" i="8"/>
  <c r="AZ44" i="8" s="1"/>
  <c r="AZ7" i="9"/>
  <c r="AZ8" i="10" s="1"/>
  <c r="AY7" i="10"/>
  <c r="AZ9" i="10"/>
  <c r="AZ18" i="10"/>
  <c r="AZ29" i="8"/>
  <c r="AZ11" i="10" s="1"/>
  <c r="AZ28" i="8"/>
  <c r="BA4" i="9"/>
  <c r="BA6" i="9" s="1"/>
  <c r="BA5" i="9"/>
  <c r="BB3" i="9"/>
  <c r="AX21" i="10"/>
  <c r="AX29" i="10" s="1"/>
  <c r="BA6" i="5"/>
  <c r="BA7" i="5" s="1"/>
  <c r="BA14" i="5"/>
  <c r="AY10" i="10"/>
  <c r="AY18" i="8"/>
  <c r="AY15" i="10"/>
  <c r="BA17" i="8"/>
  <c r="BA16" i="8"/>
  <c r="BB15" i="8"/>
  <c r="AZ45" i="8"/>
  <c r="AZ12" i="10" s="1"/>
  <c r="AZ37" i="8"/>
  <c r="AZ27" i="8"/>
  <c r="AZ26" i="8"/>
  <c r="AZ25" i="8"/>
  <c r="AZ24" i="8"/>
  <c r="AZ23" i="8"/>
  <c r="BB4" i="5"/>
  <c r="BB15" i="5" s="1"/>
  <c r="BB23" i="5"/>
  <c r="BB5" i="5"/>
  <c r="BC3" i="5"/>
  <c r="AZ17" i="10"/>
  <c r="AZ16" i="10"/>
  <c r="AZ27" i="10"/>
  <c r="BA5" i="10"/>
  <c r="BA4" i="10"/>
  <c r="BB3" i="10"/>
  <c r="BB8" i="5" l="1"/>
  <c r="BA36" i="8"/>
  <c r="BA44" i="8" s="1"/>
  <c r="BA35" i="8"/>
  <c r="BA43" i="8" s="1"/>
  <c r="BA34" i="8"/>
  <c r="BA42" i="8" s="1"/>
  <c r="BA7" i="9"/>
  <c r="BA8" i="10" s="1"/>
  <c r="AZ7" i="10"/>
  <c r="BA9" i="10"/>
  <c r="BA18" i="10"/>
  <c r="BA29" i="8"/>
  <c r="BA11" i="10" s="1"/>
  <c r="BA28" i="8"/>
  <c r="BB4" i="9"/>
  <c r="BB6" i="9" s="1"/>
  <c r="BB5" i="9"/>
  <c r="BC3" i="9"/>
  <c r="AY21" i="10"/>
  <c r="AY29" i="10" s="1"/>
  <c r="AZ15" i="10"/>
  <c r="BB16" i="8"/>
  <c r="BC15" i="8"/>
  <c r="BB17" i="8"/>
  <c r="BB5" i="10"/>
  <c r="BB4" i="10"/>
  <c r="BC3" i="10"/>
  <c r="BA16" i="10"/>
  <c r="BA27" i="10"/>
  <c r="BA17" i="10"/>
  <c r="BC5" i="5"/>
  <c r="BC23" i="5"/>
  <c r="BC4" i="5"/>
  <c r="BC15" i="5" s="1"/>
  <c r="BD3" i="5"/>
  <c r="AZ10" i="10"/>
  <c r="AZ18" i="8"/>
  <c r="BB6" i="5"/>
  <c r="BB7" i="5" s="1"/>
  <c r="BB14" i="5"/>
  <c r="BA37" i="8"/>
  <c r="BA45" i="8"/>
  <c r="BA12" i="10" s="1"/>
  <c r="BA27" i="8"/>
  <c r="BA26" i="8"/>
  <c r="BA25" i="8"/>
  <c r="BA23" i="8"/>
  <c r="BA24" i="8"/>
  <c r="BC8" i="5" l="1"/>
  <c r="BB36" i="8"/>
  <c r="BB44" i="8" s="1"/>
  <c r="BB35" i="8"/>
  <c r="BB43" i="8" s="1"/>
  <c r="BB34" i="8"/>
  <c r="BB42" i="8" s="1"/>
  <c r="BB7" i="9"/>
  <c r="BB8" i="10" s="1"/>
  <c r="BA7" i="10"/>
  <c r="BB9" i="10"/>
  <c r="BB18" i="10"/>
  <c r="BB29" i="8"/>
  <c r="BB11" i="10" s="1"/>
  <c r="BB28" i="8"/>
  <c r="BC4" i="9"/>
  <c r="BC6" i="9" s="1"/>
  <c r="BC5" i="9"/>
  <c r="BD3" i="9"/>
  <c r="BA15" i="10"/>
  <c r="BA10" i="10"/>
  <c r="BA18" i="8"/>
  <c r="BC5" i="10"/>
  <c r="BC4" i="10"/>
  <c r="BD3" i="10"/>
  <c r="AZ21" i="10"/>
  <c r="AZ29" i="10" s="1"/>
  <c r="BB17" i="10"/>
  <c r="BB27" i="10"/>
  <c r="BB16" i="10"/>
  <c r="BC14" i="5"/>
  <c r="BC6" i="5"/>
  <c r="BC7" i="5" s="1"/>
  <c r="BD4" i="5"/>
  <c r="BD15" i="5" s="1"/>
  <c r="BE3" i="5"/>
  <c r="BD23" i="5"/>
  <c r="BD5" i="5"/>
  <c r="BC17" i="8"/>
  <c r="BC16" i="8"/>
  <c r="BD15" i="8"/>
  <c r="BB37" i="8"/>
  <c r="BB45" i="8"/>
  <c r="BB12" i="10" s="1"/>
  <c r="BB27" i="8"/>
  <c r="BB26" i="8"/>
  <c r="BB25" i="8"/>
  <c r="BB24" i="8"/>
  <c r="BB23" i="8"/>
  <c r="BD8" i="5" l="1"/>
  <c r="BC34" i="8"/>
  <c r="BC42" i="8" s="1"/>
  <c r="BC35" i="8"/>
  <c r="BC43" i="8" s="1"/>
  <c r="BC36" i="8"/>
  <c r="BC44" i="8" s="1"/>
  <c r="BC7" i="9"/>
  <c r="BC8" i="10" s="1"/>
  <c r="BB7" i="10"/>
  <c r="BC9" i="10"/>
  <c r="BC18" i="10"/>
  <c r="BC29" i="8"/>
  <c r="BC11" i="10" s="1"/>
  <c r="BC28" i="8"/>
  <c r="BD4" i="9"/>
  <c r="BD6" i="9" s="1"/>
  <c r="BD5" i="9"/>
  <c r="BE3" i="9"/>
  <c r="BE23" i="5"/>
  <c r="BE5" i="5"/>
  <c r="BE4" i="5"/>
  <c r="BE15" i="5" s="1"/>
  <c r="BF3" i="5"/>
  <c r="BB15" i="10"/>
  <c r="BD5" i="10"/>
  <c r="BD4" i="10"/>
  <c r="BE3" i="10"/>
  <c r="BD14" i="5"/>
  <c r="BD6" i="5"/>
  <c r="BD7" i="5" s="1"/>
  <c r="BC16" i="10"/>
  <c r="BC27" i="10"/>
  <c r="BC17" i="10"/>
  <c r="BB10" i="10"/>
  <c r="BB18" i="8"/>
  <c r="BD16" i="8"/>
  <c r="BE15" i="8"/>
  <c r="BD17" i="8"/>
  <c r="BA21" i="10"/>
  <c r="BA29" i="10" s="1"/>
  <c r="BC37" i="8"/>
  <c r="BC45" i="8"/>
  <c r="BC12" i="10" s="1"/>
  <c r="BC27" i="8"/>
  <c r="BC26" i="8"/>
  <c r="BC25" i="8"/>
  <c r="BC24" i="8"/>
  <c r="BC23" i="8"/>
  <c r="BE8" i="5" l="1"/>
  <c r="BD34" i="8"/>
  <c r="BD42" i="8" s="1"/>
  <c r="BD36" i="8"/>
  <c r="BD44" i="8" s="1"/>
  <c r="BD35" i="8"/>
  <c r="BD43" i="8" s="1"/>
  <c r="BD7" i="9"/>
  <c r="BD8" i="10" s="1"/>
  <c r="BC7" i="10"/>
  <c r="BD9" i="10"/>
  <c r="BD18" i="10"/>
  <c r="BD29" i="8"/>
  <c r="BD11" i="10" s="1"/>
  <c r="BD28" i="8"/>
  <c r="BE4" i="9"/>
  <c r="BE6" i="9" s="1"/>
  <c r="BE5" i="9"/>
  <c r="BF3" i="9"/>
  <c r="BB21" i="10"/>
  <c r="BB29" i="10" s="1"/>
  <c r="BF15" i="8"/>
  <c r="BE17" i="8"/>
  <c r="BE16" i="8"/>
  <c r="BD37" i="8"/>
  <c r="BD26" i="8"/>
  <c r="BD45" i="8"/>
  <c r="BD12" i="10" s="1"/>
  <c r="BD25" i="8"/>
  <c r="BD24" i="8"/>
  <c r="BD23" i="8"/>
  <c r="BD27" i="8"/>
  <c r="BF23" i="5"/>
  <c r="BF5" i="5"/>
  <c r="BG3" i="5"/>
  <c r="BF4" i="5"/>
  <c r="BF15" i="5" s="1"/>
  <c r="BC15" i="10"/>
  <c r="BE14" i="5"/>
  <c r="BE6" i="5"/>
  <c r="BE7" i="5" s="1"/>
  <c r="BC10" i="10"/>
  <c r="BC18" i="8"/>
  <c r="BE5" i="10"/>
  <c r="BE4" i="10"/>
  <c r="BF3" i="10"/>
  <c r="BD27" i="10"/>
  <c r="BD17" i="10"/>
  <c r="BD16" i="10"/>
  <c r="BF8" i="5" l="1"/>
  <c r="BE34" i="8"/>
  <c r="BE42" i="8" s="1"/>
  <c r="BE36" i="8"/>
  <c r="BE44" i="8" s="1"/>
  <c r="BE35" i="8"/>
  <c r="BE43" i="8" s="1"/>
  <c r="BE7" i="9"/>
  <c r="BE8" i="10" s="1"/>
  <c r="BD7" i="10"/>
  <c r="BE9" i="10"/>
  <c r="BE18" i="10"/>
  <c r="BE29" i="8"/>
  <c r="BE11" i="10" s="1"/>
  <c r="BE28" i="8"/>
  <c r="BF4" i="9"/>
  <c r="BF6" i="9" s="1"/>
  <c r="BF5" i="9"/>
  <c r="BG3" i="9"/>
  <c r="BC21" i="10"/>
  <c r="BC29" i="10" s="1"/>
  <c r="BD10" i="10"/>
  <c r="BD18" i="8"/>
  <c r="BF6" i="5"/>
  <c r="BF7" i="5" s="1"/>
  <c r="BF14" i="5"/>
  <c r="BD15" i="10"/>
  <c r="BG23" i="5"/>
  <c r="BG5" i="5"/>
  <c r="BG4" i="5"/>
  <c r="BG15" i="5" s="1"/>
  <c r="BE37" i="8"/>
  <c r="BE45" i="8"/>
  <c r="BE12" i="10" s="1"/>
  <c r="BE25" i="8"/>
  <c r="BE24" i="8"/>
  <c r="BE23" i="8"/>
  <c r="BE27" i="8"/>
  <c r="BE26" i="8"/>
  <c r="BF5" i="10"/>
  <c r="BF4" i="10"/>
  <c r="BG3" i="10"/>
  <c r="BE16" i="10"/>
  <c r="BE17" i="10"/>
  <c r="BE27" i="10"/>
  <c r="BF17" i="8"/>
  <c r="BG15" i="8"/>
  <c r="BF16" i="8"/>
  <c r="BG8" i="5" l="1"/>
  <c r="BF36" i="8"/>
  <c r="BF44" i="8" s="1"/>
  <c r="BF34" i="8"/>
  <c r="BF42" i="8" s="1"/>
  <c r="BF35" i="8"/>
  <c r="BF43" i="8" s="1"/>
  <c r="BF7" i="9"/>
  <c r="BF8" i="10" s="1"/>
  <c r="BE7" i="10"/>
  <c r="BF9" i="10"/>
  <c r="BF18" i="10"/>
  <c r="BF29" i="8"/>
  <c r="BF11" i="10" s="1"/>
  <c r="BF28" i="8"/>
  <c r="BG4" i="9"/>
  <c r="BG6" i="9" s="1"/>
  <c r="BG5" i="9"/>
  <c r="BD21" i="10"/>
  <c r="BD29" i="10" s="1"/>
  <c r="BE15" i="10"/>
  <c r="BF37" i="8"/>
  <c r="BF45" i="8"/>
  <c r="BF12" i="10" s="1"/>
  <c r="BF24" i="8"/>
  <c r="BF23" i="8"/>
  <c r="BF27" i="8"/>
  <c r="BF26" i="8"/>
  <c r="BF25" i="8"/>
  <c r="BG17" i="8"/>
  <c r="BG16" i="8"/>
  <c r="BG4" i="10"/>
  <c r="BG5" i="10"/>
  <c r="BF27" i="10"/>
  <c r="BF17" i="10"/>
  <c r="BF16" i="10"/>
  <c r="BG6" i="5"/>
  <c r="BG14" i="5"/>
  <c r="BE10" i="10"/>
  <c r="BE18" i="8"/>
  <c r="BG36" i="8" l="1"/>
  <c r="BG44" i="8" s="1"/>
  <c r="BG34" i="8"/>
  <c r="BG42" i="8" s="1"/>
  <c r="BG35" i="8"/>
  <c r="BG43" i="8" s="1"/>
  <c r="BG7" i="9"/>
  <c r="BG8" i="10" s="1"/>
  <c r="BF7" i="10"/>
  <c r="BG9" i="10"/>
  <c r="BG18" i="10"/>
  <c r="BG29" i="8"/>
  <c r="BG11" i="10" s="1"/>
  <c r="BG28" i="8"/>
  <c r="BG7" i="5"/>
  <c r="BG37" i="8"/>
  <c r="BG45" i="8"/>
  <c r="BG12" i="10" s="1"/>
  <c r="BG23" i="8"/>
  <c r="BG27" i="8"/>
  <c r="BG26" i="8"/>
  <c r="BG25" i="8"/>
  <c r="BG24" i="8"/>
  <c r="BE21" i="10"/>
  <c r="BE29" i="10" s="1"/>
  <c r="BF10" i="10"/>
  <c r="BF18" i="8"/>
  <c r="BF15" i="10"/>
  <c r="BG17" i="10"/>
  <c r="BG16" i="10"/>
  <c r="BG27" i="10"/>
  <c r="BG7" i="10" l="1"/>
  <c r="AD14" i="5"/>
  <c r="AE14" i="5"/>
  <c r="AD24" i="8"/>
  <c r="AE24" i="8"/>
  <c r="BF21" i="10"/>
  <c r="BF29" i="10" s="1"/>
  <c r="BG15" i="10"/>
  <c r="BG10" i="10"/>
  <c r="BG18" i="8"/>
  <c r="BG21" i="10" l="1"/>
  <c r="BG29" i="10" s="1"/>
  <c r="C10" i="3" l="1"/>
  <c r="AA25" i="8"/>
  <c r="AB25" i="8"/>
  <c r="AC25" i="8"/>
  <c r="AD25" i="8"/>
  <c r="AE25" i="8"/>
  <c r="Z25" i="8"/>
  <c r="Y25" i="8"/>
  <c r="W25" i="8"/>
  <c r="X25" i="8"/>
  <c r="T25" i="8"/>
  <c r="V25" i="8"/>
  <c r="U25" i="8"/>
  <c r="C25" i="8" l="1"/>
  <c r="R25" i="8"/>
  <c r="I25" i="8"/>
  <c r="J25" i="8"/>
  <c r="E25" i="8"/>
  <c r="N25" i="8"/>
  <c r="K25" i="8"/>
  <c r="F25" i="8"/>
  <c r="P25" i="8"/>
  <c r="L25" i="8"/>
  <c r="C12" i="3"/>
  <c r="C17" i="10" s="1"/>
  <c r="C15" i="10" s="1"/>
  <c r="M25" i="8"/>
  <c r="Q25" i="8"/>
  <c r="S25" i="8"/>
  <c r="C8" i="8"/>
  <c r="O25" i="8"/>
  <c r="H25" i="8"/>
  <c r="G25" i="8"/>
  <c r="V17" i="10"/>
  <c r="T17" i="10"/>
  <c r="U17" i="10"/>
  <c r="Z17" i="10"/>
  <c r="Y17" i="10"/>
  <c r="X17" i="10"/>
  <c r="W17" i="10"/>
  <c r="AA17" i="10"/>
  <c r="AB17" i="10"/>
  <c r="AC17" i="10"/>
  <c r="AD17" i="10"/>
  <c r="AD15" i="10" s="1"/>
  <c r="AE17" i="10"/>
  <c r="AE15" i="10" s="1"/>
  <c r="Q17" i="10" l="1"/>
  <c r="J17" i="10"/>
  <c r="F17" i="10"/>
  <c r="N17" i="10"/>
  <c r="E17" i="10"/>
  <c r="H17" i="10"/>
  <c r="R17" i="10"/>
  <c r="S17" i="10"/>
  <c r="I17" i="10"/>
  <c r="K17" i="10"/>
  <c r="M17" i="10"/>
  <c r="O17" i="10"/>
  <c r="P17" i="10"/>
  <c r="L17" i="10"/>
  <c r="G17" i="10"/>
  <c r="AE23" i="8"/>
  <c r="AD23" i="8"/>
  <c r="AD10" i="10" l="1"/>
  <c r="AD18" i="8"/>
  <c r="AE18" i="8"/>
  <c r="AE10" i="10"/>
  <c r="AE21" i="10" l="1"/>
  <c r="AE29" i="10" s="1"/>
  <c r="AD21" i="10"/>
  <c r="AD29" i="10" s="1"/>
  <c r="G11" i="2"/>
  <c r="C23" i="10"/>
  <c r="H23" i="10" l="1"/>
  <c r="L11" i="2"/>
  <c r="M11" i="2" s="1"/>
  <c r="C20" i="2" s="1"/>
  <c r="M15" i="2" l="1"/>
  <c r="C22" i="2" s="1"/>
  <c r="E29" i="8" s="1"/>
  <c r="C6" i="8"/>
  <c r="C29" i="8" l="1"/>
  <c r="C11" i="10" s="1"/>
  <c r="G29" i="8"/>
  <c r="E11" i="10"/>
  <c r="G11" i="10" l="1"/>
  <c r="C15" i="2"/>
  <c r="W6" i="5"/>
  <c r="W7" i="5" s="1"/>
  <c r="W18" i="10" s="1"/>
  <c r="W15" i="10" s="1"/>
  <c r="N6" i="5"/>
  <c r="N7" i="5" s="1"/>
  <c r="N18" i="10" s="1"/>
  <c r="N15" i="10" s="1"/>
  <c r="R6" i="5"/>
  <c r="R7" i="5" s="1"/>
  <c r="R18" i="10" s="1"/>
  <c r="R15" i="10" s="1"/>
  <c r="F6" i="5"/>
  <c r="F7" i="5" s="1"/>
  <c r="F18" i="10" s="1"/>
  <c r="F15" i="10" s="1"/>
  <c r="Q6" i="5"/>
  <c r="Q7" i="5" s="1"/>
  <c r="Q18" i="10" s="1"/>
  <c r="Q15" i="10" s="1"/>
  <c r="K6" i="5"/>
  <c r="K7" i="5" s="1"/>
  <c r="K18" i="10" s="1"/>
  <c r="K15" i="10" s="1"/>
  <c r="J6" i="5"/>
  <c r="J7" i="5" s="1"/>
  <c r="J18" i="10" s="1"/>
  <c r="J15" i="10" s="1"/>
  <c r="O6" i="5"/>
  <c r="O7" i="5" s="1"/>
  <c r="O18" i="10" s="1"/>
  <c r="O15" i="10" s="1"/>
  <c r="Z6" i="5"/>
  <c r="Z7" i="5" s="1"/>
  <c r="Z18" i="10" s="1"/>
  <c r="Z15" i="10" s="1"/>
  <c r="G6" i="5"/>
  <c r="G7" i="5" s="1"/>
  <c r="G18" i="10" s="1"/>
  <c r="G15" i="10" s="1"/>
  <c r="P6" i="5"/>
  <c r="P7" i="5" s="1"/>
  <c r="P18" i="10" s="1"/>
  <c r="P15" i="10" s="1"/>
  <c r="AB6" i="5"/>
  <c r="AB7" i="5" s="1"/>
  <c r="AB18" i="10" s="1"/>
  <c r="AB15" i="10" s="1"/>
  <c r="L6" i="5"/>
  <c r="L7" i="5" s="1"/>
  <c r="L18" i="10" s="1"/>
  <c r="L15" i="10" s="1"/>
  <c r="S6" i="5"/>
  <c r="S7" i="5" s="1"/>
  <c r="S18" i="10" s="1"/>
  <c r="S15" i="10" s="1"/>
  <c r="H6" i="5"/>
  <c r="H7" i="5" s="1"/>
  <c r="H18" i="10" s="1"/>
  <c r="H15" i="10" s="1"/>
  <c r="U6" i="5"/>
  <c r="U7" i="5" s="1"/>
  <c r="U18" i="10" s="1"/>
  <c r="U15" i="10" s="1"/>
  <c r="M6" i="5"/>
  <c r="M7" i="5" s="1"/>
  <c r="M18" i="10" s="1"/>
  <c r="M15" i="10" s="1"/>
  <c r="T6" i="5"/>
  <c r="T7" i="5" s="1"/>
  <c r="T18" i="10" s="1"/>
  <c r="T15" i="10" s="1"/>
  <c r="AA6" i="5"/>
  <c r="AA7" i="5" s="1"/>
  <c r="AA18" i="10" s="1"/>
  <c r="AA15" i="10" s="1"/>
  <c r="I6" i="5"/>
  <c r="I7" i="5" s="1"/>
  <c r="I18" i="10" s="1"/>
  <c r="I15" i="10" s="1"/>
  <c r="X6" i="5"/>
  <c r="X7" i="5" s="1"/>
  <c r="X18" i="10" s="1"/>
  <c r="X15" i="10" s="1"/>
  <c r="V6" i="5"/>
  <c r="V7" i="5" s="1"/>
  <c r="V18" i="10" s="1"/>
  <c r="V15" i="10" s="1"/>
  <c r="Y6" i="5"/>
  <c r="Y7" i="5" s="1"/>
  <c r="Y18" i="10" s="1"/>
  <c r="Y15" i="10" s="1"/>
  <c r="AC6" i="5"/>
  <c r="AC7" i="5" s="1"/>
  <c r="AC18" i="10" s="1"/>
  <c r="AC15" i="10" s="1"/>
  <c r="E6" i="5"/>
  <c r="C17" i="5" l="1"/>
  <c r="C18" i="5" s="1"/>
  <c r="E7" i="5"/>
  <c r="E18" i="10" l="1"/>
  <c r="E15" i="10" s="1"/>
  <c r="C10" i="5"/>
  <c r="C12" i="5" s="1"/>
  <c r="C24" i="8" l="1"/>
  <c r="C14" i="5"/>
  <c r="C15" i="5" s="1"/>
  <c r="M14" i="5"/>
  <c r="M15" i="5" s="1"/>
  <c r="AA14" i="5"/>
  <c r="AA15" i="5" s="1"/>
  <c r="K24" i="8"/>
  <c r="F14" i="5"/>
  <c r="F15" i="5" s="1"/>
  <c r="X14" i="5"/>
  <c r="X15" i="5" s="1"/>
  <c r="G24" i="8"/>
  <c r="U24" i="8"/>
  <c r="AC24" i="8"/>
  <c r="J14" i="5"/>
  <c r="J15" i="5" s="1"/>
  <c r="L24" i="8"/>
  <c r="Y14" i="5"/>
  <c r="Y15" i="5" s="1"/>
  <c r="W14" i="5"/>
  <c r="W15" i="5" s="1"/>
  <c r="T14" i="5"/>
  <c r="T15" i="5" s="1"/>
  <c r="F24" i="8"/>
  <c r="I14" i="5"/>
  <c r="I15" i="5" s="1"/>
  <c r="L14" i="5"/>
  <c r="L15" i="5" s="1"/>
  <c r="R24" i="8"/>
  <c r="U14" i="5"/>
  <c r="U15" i="5" s="1"/>
  <c r="M24" i="8"/>
  <c r="N24" i="8"/>
  <c r="R14" i="5"/>
  <c r="R15" i="5" s="1"/>
  <c r="K14" i="5"/>
  <c r="K15" i="5" s="1"/>
  <c r="V14" i="5"/>
  <c r="V15" i="5" s="1"/>
  <c r="AA24" i="8"/>
  <c r="O24" i="8"/>
  <c r="H14" i="5"/>
  <c r="H15" i="5" s="1"/>
  <c r="Y24" i="8"/>
  <c r="G14" i="5"/>
  <c r="G15" i="5" s="1"/>
  <c r="J24" i="8"/>
  <c r="O14" i="5"/>
  <c r="O15" i="5" s="1"/>
  <c r="N14" i="5"/>
  <c r="N15" i="5" s="1"/>
  <c r="AB24" i="8"/>
  <c r="Q14" i="5"/>
  <c r="Q15" i="5" s="1"/>
  <c r="W24" i="8"/>
  <c r="E14" i="5"/>
  <c r="E15" i="5" s="1"/>
  <c r="AB14" i="5"/>
  <c r="AB15" i="5" s="1"/>
  <c r="E24" i="8"/>
  <c r="X24" i="8"/>
  <c r="T24" i="8"/>
  <c r="S14" i="5"/>
  <c r="S15" i="5" s="1"/>
  <c r="Q24" i="8"/>
  <c r="Z14" i="5"/>
  <c r="Z15" i="5" s="1"/>
  <c r="H24" i="8"/>
  <c r="AC14" i="5"/>
  <c r="AC15" i="5" s="1"/>
  <c r="P14" i="5"/>
  <c r="P15" i="5" s="1"/>
  <c r="Z24" i="8"/>
  <c r="P24" i="8"/>
  <c r="C7" i="8"/>
  <c r="V24" i="8"/>
  <c r="S24" i="8"/>
  <c r="I24" i="8"/>
  <c r="C11" i="8" l="1"/>
  <c r="D10" i="8" l="1"/>
  <c r="D8" i="8"/>
  <c r="D9" i="8"/>
  <c r="D11" i="8"/>
  <c r="D6" i="8"/>
  <c r="C23" i="8" s="1"/>
  <c r="D7" i="8"/>
  <c r="C28" i="8" l="1"/>
  <c r="K23" i="8"/>
  <c r="F23" i="8"/>
  <c r="AC23" i="8"/>
  <c r="G23" i="8"/>
  <c r="AB23" i="8"/>
  <c r="L23" i="8"/>
  <c r="O23" i="8"/>
  <c r="P23" i="8"/>
  <c r="J23" i="8"/>
  <c r="R23" i="8"/>
  <c r="Q23" i="8"/>
  <c r="U23" i="8"/>
  <c r="W23" i="8"/>
  <c r="X23" i="8"/>
  <c r="S23" i="8"/>
  <c r="N23" i="8"/>
  <c r="M23" i="8"/>
  <c r="AA23" i="8"/>
  <c r="V23" i="8"/>
  <c r="I23" i="8"/>
  <c r="Z23" i="8"/>
  <c r="Y23" i="8"/>
  <c r="E23" i="8"/>
  <c r="T23" i="8"/>
  <c r="H23" i="8"/>
  <c r="C18" i="8" l="1"/>
  <c r="C10" i="10"/>
  <c r="C9" i="10" s="1"/>
  <c r="C7" i="10" s="1"/>
  <c r="AA28" i="8"/>
  <c r="X28" i="8"/>
  <c r="R28" i="8"/>
  <c r="L28" i="8"/>
  <c r="F28" i="8"/>
  <c r="H28" i="8"/>
  <c r="Z28" i="8"/>
  <c r="M28" i="8"/>
  <c r="W28" i="8"/>
  <c r="J28" i="8"/>
  <c r="AB28" i="8"/>
  <c r="K28" i="8"/>
  <c r="Y28" i="8"/>
  <c r="T28" i="8"/>
  <c r="I28" i="8"/>
  <c r="N28" i="8"/>
  <c r="U28" i="8"/>
  <c r="P28" i="8"/>
  <c r="G28" i="8"/>
  <c r="E28" i="8"/>
  <c r="V28" i="8"/>
  <c r="S28" i="8"/>
  <c r="Q28" i="8"/>
  <c r="O28" i="8"/>
  <c r="AC28" i="8"/>
  <c r="C21" i="10" l="1"/>
  <c r="C29" i="10" s="1"/>
  <c r="P18" i="8"/>
  <c r="P10" i="10"/>
  <c r="P9" i="10" s="1"/>
  <c r="V18" i="8"/>
  <c r="V10" i="10"/>
  <c r="V9" i="10" s="1"/>
  <c r="O18" i="8"/>
  <c r="O10" i="10"/>
  <c r="O9" i="10" s="1"/>
  <c r="S18" i="8"/>
  <c r="S10" i="10"/>
  <c r="S9" i="10" s="1"/>
  <c r="K10" i="10"/>
  <c r="K9" i="10" s="1"/>
  <c r="K18" i="8"/>
  <c r="J18" i="8"/>
  <c r="J10" i="10"/>
  <c r="J9" i="10" s="1"/>
  <c r="M10" i="10"/>
  <c r="M9" i="10" s="1"/>
  <c r="M18" i="8"/>
  <c r="H18" i="8"/>
  <c r="H10" i="10"/>
  <c r="H9" i="10" s="1"/>
  <c r="L18" i="8"/>
  <c r="L10" i="10"/>
  <c r="L9" i="10" s="1"/>
  <c r="X18" i="8"/>
  <c r="X10" i="10"/>
  <c r="X9" i="10" s="1"/>
  <c r="E18" i="8"/>
  <c r="E10" i="10"/>
  <c r="E9" i="10" s="1"/>
  <c r="N18" i="8"/>
  <c r="N10" i="10"/>
  <c r="N9" i="10" s="1"/>
  <c r="T10" i="10"/>
  <c r="T9" i="10" s="1"/>
  <c r="T18" i="8"/>
  <c r="Y18" i="8"/>
  <c r="Y10" i="10"/>
  <c r="Y9" i="10" s="1"/>
  <c r="Z10" i="10"/>
  <c r="Z9" i="10" s="1"/>
  <c r="Z18" i="8"/>
  <c r="AA18" i="8"/>
  <c r="AA10" i="10"/>
  <c r="AA9" i="10" s="1"/>
  <c r="G18" i="8"/>
  <c r="G10" i="10"/>
  <c r="G9" i="10" s="1"/>
  <c r="AC18" i="8"/>
  <c r="AC10" i="10"/>
  <c r="AC9" i="10" s="1"/>
  <c r="Q18" i="8"/>
  <c r="Q10" i="10"/>
  <c r="Q9" i="10" s="1"/>
  <c r="U10" i="10"/>
  <c r="U9" i="10" s="1"/>
  <c r="U18" i="8"/>
  <c r="I18" i="8"/>
  <c r="I10" i="10"/>
  <c r="I9" i="10" s="1"/>
  <c r="AB18" i="8"/>
  <c r="AB10" i="10"/>
  <c r="AB9" i="10" s="1"/>
  <c r="W18" i="8"/>
  <c r="W10" i="10"/>
  <c r="W9" i="10" s="1"/>
  <c r="F10" i="10"/>
  <c r="F9" i="10" s="1"/>
  <c r="F18" i="8"/>
  <c r="R10" i="10"/>
  <c r="R9" i="10" s="1"/>
  <c r="R18" i="8"/>
  <c r="AC7" i="10" l="1"/>
  <c r="U7" i="10"/>
  <c r="U21" i="10" s="1"/>
  <c r="U29" i="10" s="1"/>
  <c r="S7" i="10"/>
  <c r="W7" i="10"/>
  <c r="I7" i="10"/>
  <c r="Q7" i="10"/>
  <c r="Q21" i="10" s="1"/>
  <c r="Q29" i="10" s="1"/>
  <c r="G7" i="10"/>
  <c r="G21" i="10" s="1"/>
  <c r="G29" i="10" s="1"/>
  <c r="E7" i="10"/>
  <c r="E21" i="10" s="1"/>
  <c r="E29" i="10" s="1"/>
  <c r="L7" i="10"/>
  <c r="L21" i="10" s="1"/>
  <c r="L29" i="10" s="1"/>
  <c r="AB7" i="10"/>
  <c r="AB21" i="10" s="1"/>
  <c r="AB29" i="10" s="1"/>
  <c r="AA7" i="10"/>
  <c r="AA21" i="10" s="1"/>
  <c r="AA29" i="10" s="1"/>
  <c r="Y7" i="10"/>
  <c r="Y21" i="10" s="1"/>
  <c r="Y29" i="10" s="1"/>
  <c r="N7" i="10"/>
  <c r="X7" i="10"/>
  <c r="X21" i="10" s="1"/>
  <c r="X29" i="10" s="1"/>
  <c r="H7" i="10"/>
  <c r="J7" i="10"/>
  <c r="J21" i="10" s="1"/>
  <c r="J29" i="10" s="1"/>
  <c r="F7" i="10"/>
  <c r="V7" i="10"/>
  <c r="R7" i="10"/>
  <c r="Z7" i="10"/>
  <c r="Z21" i="10" s="1"/>
  <c r="Z29" i="10" s="1"/>
  <c r="T7" i="10"/>
  <c r="M7" i="10"/>
  <c r="M21" i="10" s="1"/>
  <c r="M29" i="10" s="1"/>
  <c r="K7" i="10"/>
  <c r="O7" i="10"/>
  <c r="P7" i="10"/>
  <c r="AC21" i="10" l="1"/>
  <c r="AC29" i="10" s="1"/>
  <c r="T21" i="10"/>
  <c r="T29" i="10" s="1"/>
  <c r="N21" i="10"/>
  <c r="N29" i="10" s="1"/>
  <c r="I21" i="10"/>
  <c r="I29" i="10" s="1"/>
  <c r="P21" i="10"/>
  <c r="P29" i="10" s="1"/>
  <c r="F21" i="10"/>
  <c r="F29" i="10" s="1"/>
  <c r="S21" i="10"/>
  <c r="S29" i="10" s="1"/>
  <c r="R21" i="10"/>
  <c r="R29" i="10" s="1"/>
  <c r="H21" i="10"/>
  <c r="H29" i="10" s="1"/>
  <c r="K21" i="10"/>
  <c r="K29" i="10" s="1"/>
  <c r="V21" i="10"/>
  <c r="V29" i="10" s="1"/>
  <c r="O21" i="10"/>
  <c r="O29" i="10" s="1"/>
  <c r="W21" i="10"/>
  <c r="W29" i="10" s="1"/>
  <c r="C32" i="10" l="1"/>
  <c r="C3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Mathieu</author>
  </authors>
  <commentList>
    <comment ref="D4" authorId="0" shapeId="0" xr:uid="{00000000-0006-0000-0400-000001000000}">
      <text>
        <r>
          <rPr>
            <b/>
            <sz val="9"/>
            <color indexed="81"/>
            <rFont val="Tahoma"/>
            <family val="2"/>
          </rPr>
          <t>ICHT ou FM0</t>
        </r>
      </text>
    </comment>
  </commentList>
</comments>
</file>

<file path=xl/sharedStrings.xml><?xml version="1.0" encoding="utf-8"?>
<sst xmlns="http://schemas.openxmlformats.org/spreadsheetml/2006/main" count="299" uniqueCount="233">
  <si>
    <t>Caractéristiques principales du projet</t>
  </si>
  <si>
    <t>Version du fichier</t>
  </si>
  <si>
    <t>Installation</t>
  </si>
  <si>
    <t>Nom du projet</t>
  </si>
  <si>
    <t>Région</t>
  </si>
  <si>
    <t>Adresse du site de livraison</t>
  </si>
  <si>
    <t>Caractéristiques techniques</t>
  </si>
  <si>
    <t>Données</t>
  </si>
  <si>
    <t>Unité</t>
  </si>
  <si>
    <t>%</t>
  </si>
  <si>
    <t>ans</t>
  </si>
  <si>
    <t>Caractéristiques financières</t>
  </si>
  <si>
    <t>Date de valeur des données</t>
  </si>
  <si>
    <t>Rémunération du capital et du BFR - taux nominal</t>
  </si>
  <si>
    <t>Rémunération du capital et du BFR - taux réel</t>
  </si>
  <si>
    <t>Coûts d'investissement dans le projet en k€</t>
  </si>
  <si>
    <t xml:space="preserve">Poste </t>
  </si>
  <si>
    <t>Montant du matériel</t>
  </si>
  <si>
    <t>Année</t>
  </si>
  <si>
    <t>Total</t>
  </si>
  <si>
    <t>Total construction (dépenses physiques)</t>
  </si>
  <si>
    <t>Indice Année (0 = Année de MSI)</t>
  </si>
  <si>
    <t>Total foncier</t>
  </si>
  <si>
    <t>Total frais d'ingénierie et de maîtrise d'œuvre (yc assurances)</t>
  </si>
  <si>
    <t>Total installation</t>
  </si>
  <si>
    <t>Raccordement réseau EDF</t>
  </si>
  <si>
    <t>Total investissement initial</t>
  </si>
  <si>
    <t>Subventions</t>
  </si>
  <si>
    <t>Crédit d'impôt</t>
  </si>
  <si>
    <t>Ip</t>
  </si>
  <si>
    <t>Rp</t>
  </si>
  <si>
    <t>Sp</t>
  </si>
  <si>
    <t>Total invest. initial hors avantages fiscaux (€/kW)</t>
  </si>
  <si>
    <t>Total invest. initial yc avantages fiscaux (€/kW)</t>
  </si>
  <si>
    <t>Détail Construction</t>
  </si>
  <si>
    <t>Détail Frais d'ingénierie et de maîtrise d'œuvre</t>
  </si>
  <si>
    <t>Détail Crédit d'impôt</t>
  </si>
  <si>
    <t>Poste Construction</t>
  </si>
  <si>
    <t>Base éligible</t>
  </si>
  <si>
    <t>Poste Frais d'ingénierie et de maîtrise d'œuvre</t>
  </si>
  <si>
    <t>Base éligible totale</t>
  </si>
  <si>
    <t>Suvention</t>
  </si>
  <si>
    <t>% défisc.</t>
  </si>
  <si>
    <t>Détail Foncier</t>
  </si>
  <si>
    <t>Poste Foncier</t>
  </si>
  <si>
    <t>Charges fixes d'exploitation</t>
  </si>
  <si>
    <t>Montant (k€)</t>
  </si>
  <si>
    <t>Indice</t>
  </si>
  <si>
    <t>Total Charges de personnel</t>
  </si>
  <si>
    <t>Total Frais de maintenance courante</t>
  </si>
  <si>
    <t>Loyer</t>
  </si>
  <si>
    <t>Total Impôts et taxes</t>
  </si>
  <si>
    <t>Assurances</t>
  </si>
  <si>
    <t>Total fonctions supports et appui</t>
  </si>
  <si>
    <t>Charges fixes d'exploitation hors Main d'Œuvre</t>
  </si>
  <si>
    <t>Main d'Œuvre</t>
  </si>
  <si>
    <t>Total charges fixes d'exploitation</t>
  </si>
  <si>
    <t>Détail charges de personnel</t>
  </si>
  <si>
    <t>Détail Frais de maintenance courante</t>
  </si>
  <si>
    <t>Charges de personnel</t>
  </si>
  <si>
    <t>Montant unitaire (k€/ETP)</t>
  </si>
  <si>
    <t>Nb ETP</t>
  </si>
  <si>
    <t>Frais de maintenance courante</t>
  </si>
  <si>
    <t>Détail Fonctions Supports et Appui</t>
  </si>
  <si>
    <t>Détail Impôts et taxes</t>
  </si>
  <si>
    <t>Fonctions Support et Achats</t>
  </si>
  <si>
    <t>Impôts et taxes</t>
  </si>
  <si>
    <t>Taxe foncière</t>
  </si>
  <si>
    <t>CFE</t>
  </si>
  <si>
    <t>CVAE</t>
  </si>
  <si>
    <t>IFER</t>
  </si>
  <si>
    <t>Taxe C3S</t>
  </si>
  <si>
    <t>Autres</t>
  </si>
  <si>
    <t>Total Fonctions support</t>
  </si>
  <si>
    <t>MW</t>
  </si>
  <si>
    <t>Indice Année (0=année de MSI)</t>
  </si>
  <si>
    <t>Inflation cumulée</t>
  </si>
  <si>
    <t>Total CAPEX €courants</t>
  </si>
  <si>
    <t>Actualisation</t>
  </si>
  <si>
    <t>Somme des dépenses de GER actualisées au taux nominal à l'année de MSI</t>
  </si>
  <si>
    <t>Valeur de la compensation annuelle en k€courants</t>
  </si>
  <si>
    <t>Compensations annuelles au titre des GER en k€courants</t>
  </si>
  <si>
    <t>% Investissement Initial (hors raccordement)</t>
  </si>
  <si>
    <t>Composant</t>
  </si>
  <si>
    <t>Charges variables d'exploitation</t>
  </si>
  <si>
    <t>Indexation</t>
  </si>
  <si>
    <t>Coefficient d'indexation du BFR (%)</t>
  </si>
  <si>
    <t>Total Combustibles</t>
  </si>
  <si>
    <t>Total Consommables</t>
  </si>
  <si>
    <t>Total charges variables</t>
  </si>
  <si>
    <t>Combustible</t>
  </si>
  <si>
    <t>Composante du BFR</t>
  </si>
  <si>
    <t>Valeur (k€)</t>
  </si>
  <si>
    <t>Consommables</t>
  </si>
  <si>
    <t>Pièces de rechange</t>
  </si>
  <si>
    <t>Total BFR</t>
  </si>
  <si>
    <t>Stock</t>
  </si>
  <si>
    <t>Niveau de stock (en mois)</t>
  </si>
  <si>
    <t>Base annuelle (k€)</t>
  </si>
  <si>
    <t>Détail coût des consommables</t>
  </si>
  <si>
    <t>Détail coût des pièces de rechange</t>
  </si>
  <si>
    <t>Niveau de stock (% dépenses physiques)</t>
  </si>
  <si>
    <t>Base (k€)</t>
  </si>
  <si>
    <t>Coût Normal et Complet : Calcul de la part fixe (PPG) et de la part variable (PPE)</t>
  </si>
  <si>
    <t>Définition</t>
  </si>
  <si>
    <t>en k€</t>
  </si>
  <si>
    <t>en €/MWh</t>
  </si>
  <si>
    <t>% de PPG0</t>
  </si>
  <si>
    <t>Poste</t>
  </si>
  <si>
    <t>Rémunération de l'invest. au taux nominal</t>
  </si>
  <si>
    <t>Dotation aux amortissements + GER</t>
  </si>
  <si>
    <t>Charges fixes d'exploitation hors main d'œuvre</t>
  </si>
  <si>
    <t>Frais de maint. cour.</t>
  </si>
  <si>
    <t>Main d'œuvre</t>
  </si>
  <si>
    <t>Rémunération du BFR retenu au taux nominal</t>
  </si>
  <si>
    <t>PPG0</t>
  </si>
  <si>
    <t>PPE0</t>
  </si>
  <si>
    <t>Evolution du CNC en k€</t>
  </si>
  <si>
    <t>Indice année (0=année de MSI)</t>
  </si>
  <si>
    <t>CNC</t>
  </si>
  <si>
    <t>Evolution de la PPG en k€</t>
  </si>
  <si>
    <t>Dotation aux amortissements + GER (non indexé)</t>
  </si>
  <si>
    <t>Charges fixes d'exploitation hors main d'œuvre (indexé)</t>
  </si>
  <si>
    <t>Main d'œuvre (indexé)</t>
  </si>
  <si>
    <t>Rémunération du BFR retenu au taux nominal (indexé)</t>
  </si>
  <si>
    <t>PPG</t>
  </si>
  <si>
    <t>Evolution du PPE en k€</t>
  </si>
  <si>
    <t>PPE</t>
  </si>
  <si>
    <t>Evolution du PPE en €/MWh</t>
  </si>
  <si>
    <t>Recettes</t>
  </si>
  <si>
    <t>Plan financier en k€</t>
  </si>
  <si>
    <t>CA</t>
  </si>
  <si>
    <t>Compensation</t>
  </si>
  <si>
    <t>Charges d'exploitation</t>
  </si>
  <si>
    <t>charges variables</t>
  </si>
  <si>
    <t>charges fixes</t>
  </si>
  <si>
    <t>GER</t>
  </si>
  <si>
    <t>CA - Charges d'exploitation</t>
  </si>
  <si>
    <t>Investissement initial</t>
  </si>
  <si>
    <t>Raccordement réseau</t>
  </si>
  <si>
    <t>Défiscalisation</t>
  </si>
  <si>
    <t>Variation BFR</t>
  </si>
  <si>
    <t>Cash Flow Opérationnel</t>
  </si>
  <si>
    <t>VAN au taux nominal (k€)</t>
  </si>
  <si>
    <t>Montant (€/MWh)</t>
  </si>
  <si>
    <t>Assiette de rémunération des IEC</t>
  </si>
  <si>
    <r>
      <t>R</t>
    </r>
    <r>
      <rPr>
        <b/>
        <vertAlign val="subscript"/>
        <sz val="11"/>
        <rFont val="Calibri"/>
        <family val="2"/>
        <scheme val="minor"/>
      </rPr>
      <t>IEC</t>
    </r>
    <r>
      <rPr>
        <b/>
        <sz val="11"/>
        <rFont val="Calibri"/>
        <family val="2"/>
        <scheme val="minor"/>
      </rPr>
      <t>p</t>
    </r>
  </si>
  <si>
    <t>Début de l'année glissante</t>
  </si>
  <si>
    <t>Fixe</t>
  </si>
  <si>
    <t>Code couleur</t>
  </si>
  <si>
    <t>Recettes €courants</t>
  </si>
  <si>
    <t>Données brutes à compléter</t>
  </si>
  <si>
    <t>Formules à ne pas modifier</t>
  </si>
  <si>
    <t>Disponibilité</t>
  </si>
  <si>
    <t>Total avantages fiscaux</t>
  </si>
  <si>
    <t>Rémunération des IEC</t>
  </si>
  <si>
    <t>IEC</t>
  </si>
  <si>
    <t>Date de closing financier</t>
  </si>
  <si>
    <t>Part fonds propre</t>
  </si>
  <si>
    <t xml:space="preserve"> </t>
  </si>
  <si>
    <t>Consignes à respecter :</t>
  </si>
  <si>
    <t>Plan d'affaires</t>
  </si>
  <si>
    <t>Inflation prévisionnelle anuelle(à mettre à jour dans l'onglet "Inflation")</t>
  </si>
  <si>
    <t>Date de saisine</t>
  </si>
  <si>
    <t>Flux de trésorerie et calcul des IEC</t>
  </si>
  <si>
    <t>TOTAL Investissement en k€</t>
  </si>
  <si>
    <t>TOTAL avantages fiscaux</t>
  </si>
  <si>
    <t>TOTAL Investissement, avantages fiscaux compris</t>
  </si>
  <si>
    <t>Les nombres renseignés ne doivent pas être arrondis. Les montants sont renseignés en € constants ou en € courants selon indication.</t>
  </si>
  <si>
    <t>Fin de l'année glissante</t>
  </si>
  <si>
    <t>Ce modèle de plan d'affaires est mis à disposition par la CRE en application de la méthodologie applicable à l’examen d’un projet d’ouvrage de stockage d’électricité dans les zones non interconnectées, publiée par délibération le 12 janvier 2023 et disponible sur le site internet de la CRE (www.cre.fr).</t>
  </si>
  <si>
    <t>Version pour les projets de stockage électrochimique</t>
  </si>
  <si>
    <t>Technologie de stockage d'électricité</t>
  </si>
  <si>
    <t>Départ de raccordement du projet</t>
  </si>
  <si>
    <t>Tension de raccordement</t>
  </si>
  <si>
    <t>kV</t>
  </si>
  <si>
    <t>Temps de réponse en injection</t>
  </si>
  <si>
    <t>Temps de réponse en soutirage</t>
  </si>
  <si>
    <t>ms</t>
  </si>
  <si>
    <t>Capacité énergétique utile du stockage</t>
  </si>
  <si>
    <t>Nombre de cycle équivalent complet maximal par an</t>
  </si>
  <si>
    <t xml:space="preserve">Consommation annuelle normative </t>
  </si>
  <si>
    <t>Participation à la RR (hausse et baisse) repectant les prescriptions techniques le cas échéant</t>
  </si>
  <si>
    <t>cycles/an</t>
  </si>
  <si>
    <t>Rendement opérationnel</t>
  </si>
  <si>
    <t>Rendement net de l'installation sur un cycle complet</t>
  </si>
  <si>
    <t>MWh</t>
  </si>
  <si>
    <t>Puissance électrique nette maximale en injection</t>
  </si>
  <si>
    <t>Puissance électrique nette maximale en soutirage</t>
  </si>
  <si>
    <t>Puissance électrique nette minimale en injection</t>
  </si>
  <si>
    <t>Puissance électrique nette minimale en soutirage</t>
  </si>
  <si>
    <t>Capacité énergétique utile du stockage : Fixe ou Variable</t>
  </si>
  <si>
    <t>Capacité énergétique utile initiale du stockage</t>
  </si>
  <si>
    <t>Capacité énergétique totale initiale du stockage</t>
  </si>
  <si>
    <t>au choix</t>
  </si>
  <si>
    <t>Durée de vie de référence de l'installation dans la limite de 30 ans
(égal à la durée du contrat d'achat)</t>
  </si>
  <si>
    <r>
      <t>A compléter uniquement dans le cas d'une c</t>
    </r>
    <r>
      <rPr>
        <b/>
        <u/>
        <sz val="12"/>
        <color theme="1"/>
        <rFont val="Calibri"/>
        <family val="2"/>
        <scheme val="minor"/>
      </rPr>
      <t>apacité énergétique utilie du stockage variable</t>
    </r>
    <r>
      <rPr>
        <b/>
        <sz val="12"/>
        <color theme="1"/>
        <rFont val="Calibri"/>
        <family val="2"/>
        <scheme val="minor"/>
      </rPr>
      <t xml:space="preserve"> au cours de la durée de vie de l'installation (sélection dans "Caract.")</t>
    </r>
  </si>
  <si>
    <t>Pour le guichet Réunion Martinique, seules 2 valeurs peuvent être proposées : une valeur en début de vie, une valeur en 2033</t>
  </si>
  <si>
    <t>Date de mise en service industrielle prévisionnelle (jj/mm/aaaa)</t>
  </si>
  <si>
    <t>Capacité énergétique utile du stockage (MWh)</t>
  </si>
  <si>
    <t>Prime CRE</t>
  </si>
  <si>
    <t>Prime TME</t>
  </si>
  <si>
    <t>Prime base</t>
  </si>
  <si>
    <t>Prime territoire</t>
  </si>
  <si>
    <t>Moyenne TME sera mise à jour dès publication des données consolidées de l'année 2023</t>
  </si>
  <si>
    <t>Détail charges variables</t>
  </si>
  <si>
    <t>Total Achats électricité</t>
  </si>
  <si>
    <t>Achats électricité</t>
  </si>
  <si>
    <t>Remarque : Dans la mesure où la durée de Contrat est déterminée au regard de la durée de vie de ses principales composantes, les dépenses de GER ne concerneront pas ces dernières dans le cas général. Le montant associé aux dépenses de GER sera donc nécessairement limité. En particulier, le remplacement intégral des principales composantes au cours du contrat n'est pas autorisé.</t>
  </si>
  <si>
    <t>FM0ABE</t>
  </si>
  <si>
    <t>Montant (€/MWh injecté)</t>
  </si>
  <si>
    <t>Hypothèse volume d'électricité annuel injecté (MWh)</t>
  </si>
  <si>
    <t>Electricité</t>
  </si>
  <si>
    <t>FM0</t>
  </si>
  <si>
    <t>TRI projet avant IS</t>
  </si>
  <si>
    <t>Génie Civil</t>
  </si>
  <si>
    <t>Batterie</t>
  </si>
  <si>
    <t>Transport</t>
  </si>
  <si>
    <t>Cables/raccordement</t>
  </si>
  <si>
    <t>Montage sur site</t>
  </si>
  <si>
    <t>Voirie et réseaux divers (VRD)</t>
  </si>
  <si>
    <t>Transformateur</t>
  </si>
  <si>
    <t>Poste de livraison</t>
  </si>
  <si>
    <t>Onduleur</t>
  </si>
  <si>
    <t>Autres/possibilité d'ajouter d'autres items</t>
  </si>
  <si>
    <t>Contrôle commande</t>
  </si>
  <si>
    <t>Batiment</t>
  </si>
  <si>
    <t>Fondée sur l'hypothèse de fonctionnement renseignée dans l'onglet Charg. Var.</t>
  </si>
  <si>
    <t>Fondé sur l'hypothèse de fonctionnement renseignée dans l'onglet Charg. Var.</t>
  </si>
  <si>
    <t>Seule la partie du besoin en fonds de roulement (BFR) correspondant aux stocks stratégiques de pièces de rechanges et de consommables est éligible à rémunération.</t>
  </si>
  <si>
    <t>Les coûts de construction exposés doivent a minima être détaillés en respectant les items ci-dessous</t>
  </si>
  <si>
    <t>→</t>
  </si>
  <si>
    <t>Pour tenir compte de l'éventuelle décroissance des performances de l'installation au cours de la durée d'exploitation, la CRE laisse la possibilité au porteur de projet de proposer 2 valeurs : une valeur initiale pour la capacité énergétique utile valable de la mise en service jusqu'à la fin de l'année 2032, et une seconde valeur à partir de l'année 2033 jusqu'à la fin de la durée d'explotiation. Cette seconde valeur est à renseigner dans l'onglet Capa.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</si>
</sst>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_-* #,##0.00\ _€_-;\-* #,##0.00\ _€_-;_-* &quot;-&quot;??\ _€_-;_-@_-"/>
    <numFmt numFmtId="165" formatCode="#,##0_);\(#,##0\);&quot;-  &quot;;&quot; &quot;@&quot; &quot;"/>
    <numFmt numFmtId="166" formatCode="0.00%_);\-0.00%_);&quot;-  &quot;;&quot; &quot;@&quot; &quot;"/>
    <numFmt numFmtId="167" formatCode="0.0%"/>
    <numFmt numFmtId="168" formatCode="#,##0.000"/>
    <numFmt numFmtId="169" formatCode="#,##0.00_);\(#,##0.00\);&quot;-  &quot;;&quot; &quot;@&quot; &quot;"/>
    <numFmt numFmtId="170" formatCode="#,##0_);[Red]\(#,##0\);\-_)"/>
    <numFmt numFmtId="171" formatCode="#,##0.00_ ;\-#,##0.00\ "/>
    <numFmt numFmtId="172" formatCode="0.000"/>
    <numFmt numFmtId="173" formatCode="#,##0.00000"/>
    <numFmt numFmtId="174" formatCode="#,##0.0000000_);\(#,##0.0000000\);&quot;-  &quot;;&quot; &quot;@&quot; &quot;"/>
    <numFmt numFmtId="175" formatCode="0.0"/>
    <numFmt numFmtId="176" formatCode="[Red]&quot;Err&quot;;[Red]&quot;Err&quot;;[Blue]&quot;OK&quot;"/>
    <numFmt numFmtId="177" formatCode="#,##0.00\ _€"/>
    <numFmt numFmtId="178" formatCode="#,##0.000_);\(#,##0.000\);&quot;-  &quot;;&quot; &quot;@&quot; &quot;"/>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1"/>
      <name val="Calibri"/>
      <family val="2"/>
      <scheme val="minor"/>
    </font>
    <font>
      <sz val="11"/>
      <name val="Calibri"/>
      <family val="2"/>
      <scheme val="minor"/>
    </font>
    <font>
      <sz val="10"/>
      <name val="Arial"/>
      <family val="2"/>
    </font>
    <font>
      <b/>
      <sz val="9"/>
      <color indexed="81"/>
      <name val="Tahoma"/>
      <family val="2"/>
    </font>
    <font>
      <b/>
      <sz val="20"/>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b/>
      <sz val="14"/>
      <name val="Calibri"/>
      <family val="2"/>
      <scheme val="minor"/>
    </font>
    <font>
      <b/>
      <sz val="16"/>
      <color theme="1"/>
      <name val="Calibri"/>
      <family val="2"/>
      <scheme val="minor"/>
    </font>
    <font>
      <b/>
      <sz val="12"/>
      <name val="Calibri"/>
      <family val="2"/>
      <scheme val="minor"/>
    </font>
    <font>
      <b/>
      <sz val="9"/>
      <color indexed="12"/>
      <name val="Helvetica"/>
      <family val="2"/>
    </font>
    <font>
      <u/>
      <sz val="9.9"/>
      <color theme="10"/>
      <name val="Calibri"/>
      <family val="2"/>
    </font>
    <font>
      <b/>
      <vertAlign val="subscript"/>
      <sz val="11"/>
      <name val="Calibri"/>
      <family val="2"/>
      <scheme val="minor"/>
    </font>
    <font>
      <sz val="11"/>
      <color theme="0"/>
      <name val="Calibri"/>
      <family val="2"/>
      <scheme val="minor"/>
    </font>
    <font>
      <u/>
      <sz val="11"/>
      <color theme="1"/>
      <name val="Calibri"/>
      <family val="2"/>
      <scheme val="minor"/>
    </font>
    <font>
      <b/>
      <i/>
      <sz val="11"/>
      <name val="Calibri"/>
      <family val="2"/>
      <scheme val="minor"/>
    </font>
    <font>
      <b/>
      <u/>
      <sz val="12"/>
      <color theme="1"/>
      <name val="Calibri"/>
      <family val="2"/>
      <scheme val="minor"/>
    </font>
    <font>
      <b/>
      <i/>
      <sz val="11"/>
      <color theme="1"/>
      <name val="Calibri"/>
      <family val="2"/>
      <scheme val="minor"/>
    </font>
    <font>
      <i/>
      <sz val="11"/>
      <color theme="1"/>
      <name val="Calibri"/>
      <family val="2"/>
      <scheme val="minor"/>
    </font>
    <font>
      <sz val="11"/>
      <color theme="1"/>
      <name val="Verdana"/>
      <family val="2"/>
    </font>
    <font>
      <b/>
      <sz val="18"/>
      <color indexed="62"/>
      <name val="Cambria"/>
      <family val="2"/>
    </font>
    <font>
      <b/>
      <sz val="18"/>
      <color indexed="56"/>
      <name val="Cambria"/>
      <family val="2"/>
    </font>
    <font>
      <b/>
      <sz val="9"/>
      <color theme="0"/>
      <name val="Calibri"/>
      <family val="2"/>
      <scheme val="minor"/>
    </font>
    <font>
      <b/>
      <sz val="10"/>
      <color theme="0"/>
      <name val="Calibri"/>
      <family val="2"/>
      <scheme val="minor"/>
    </font>
    <font>
      <sz val="10"/>
      <name val="MS Sans Serif"/>
      <family val="2"/>
    </font>
    <font>
      <sz val="10"/>
      <color theme="1"/>
      <name val="Franklin Gothic Book"/>
      <family val="2"/>
    </font>
    <font>
      <i/>
      <sz val="11"/>
      <name val="Calibri"/>
      <family val="2"/>
      <scheme val="minor"/>
    </font>
    <font>
      <sz val="10"/>
      <color theme="1"/>
      <name val="Courier New"/>
      <family val="3"/>
    </font>
    <font>
      <i/>
      <sz val="10"/>
      <color theme="1"/>
      <name val="Calibri"/>
      <family val="2"/>
      <scheme val="minor"/>
    </font>
    <font>
      <i/>
      <sz val="9"/>
      <color theme="1"/>
      <name val="Calibri"/>
      <family val="2"/>
      <scheme val="minor"/>
    </font>
    <font>
      <sz val="16"/>
      <color theme="1"/>
      <name val="Arial"/>
      <family val="2"/>
    </font>
  </fonts>
  <fills count="13">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3" tint="0.79998168889431442"/>
        <bgColor indexed="21"/>
      </patternFill>
    </fill>
    <fill>
      <patternFill patternType="solid">
        <fgColor theme="0" tint="-0.34998626667073579"/>
        <bgColor indexed="64"/>
      </patternFill>
    </fill>
    <fill>
      <patternFill patternType="solid">
        <fgColor theme="4"/>
        <bgColor indexed="64"/>
      </patternFill>
    </fill>
    <fill>
      <patternFill patternType="solid">
        <fgColor theme="6"/>
        <bgColor indexed="64"/>
      </patternFill>
    </fill>
    <fill>
      <patternFill patternType="solid">
        <fgColor theme="8"/>
        <bgColor indexed="64"/>
      </patternFill>
    </fill>
    <fill>
      <patternFill patternType="solid">
        <fgColor rgb="FFFFB265"/>
        <bgColor indexed="64"/>
      </patternFill>
    </fill>
  </fills>
  <borders count="19">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medium">
        <color auto="1"/>
      </left>
      <right/>
      <top style="medium">
        <color auto="1"/>
      </top>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top/>
      <bottom style="medium">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s>
  <cellStyleXfs count="32">
    <xf numFmtId="0" fontId="0" fillId="0" borderId="0"/>
    <xf numFmtId="164" fontId="1" fillId="0" borderId="0" applyFont="0" applyFill="0" applyBorder="0" applyAlignment="0" applyProtection="0"/>
    <xf numFmtId="165" fontId="1" fillId="0" borderId="0" applyFont="0" applyFill="0" applyBorder="0" applyProtection="0">
      <alignment vertical="top"/>
    </xf>
    <xf numFmtId="0" fontId="6" fillId="0" borderId="0"/>
    <xf numFmtId="166" fontId="1" fillId="0" borderId="0" applyFont="0" applyFill="0" applyBorder="0" applyProtection="0">
      <alignment vertical="top"/>
    </xf>
    <xf numFmtId="44" fontId="6" fillId="0" borderId="0" applyFont="0" applyFill="0" applyBorder="0" applyAlignment="0" applyProtection="0"/>
    <xf numFmtId="9" fontId="6" fillId="0" borderId="0" applyFont="0" applyFill="0" applyBorder="0" applyAlignment="0" applyProtection="0"/>
    <xf numFmtId="176" fontId="17" fillId="0" borderId="0">
      <alignment vertical="center"/>
    </xf>
    <xf numFmtId="0" fontId="18" fillId="0" borderId="0" applyNumberFormat="0" applyFill="0" applyBorder="0" applyAlignment="0" applyProtection="0">
      <alignment vertical="top"/>
      <protection locked="0"/>
    </xf>
    <xf numFmtId="9" fontId="1"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6" fillId="0" borderId="0"/>
    <xf numFmtId="9" fontId="1"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9" borderId="16">
      <alignment horizontal="center" vertical="center"/>
    </xf>
    <xf numFmtId="0" fontId="30" fillId="10" borderId="17">
      <alignment horizontal="center" vertical="center"/>
    </xf>
    <xf numFmtId="0" fontId="29" fillId="11" borderId="16">
      <alignment horizontal="center" vertical="center"/>
    </xf>
    <xf numFmtId="0" fontId="29" fillId="9" borderId="18">
      <alignment vertical="center"/>
    </xf>
    <xf numFmtId="0" fontId="30" fillId="10" borderId="17">
      <alignment vertical="center"/>
    </xf>
    <xf numFmtId="0" fontId="29" fillId="11" borderId="18">
      <alignment vertical="center"/>
    </xf>
    <xf numFmtId="0" fontId="6" fillId="0" borderId="0"/>
    <xf numFmtId="0" fontId="6" fillId="0" borderId="0"/>
    <xf numFmtId="0" fontId="31" fillId="0" borderId="0"/>
    <xf numFmtId="0" fontId="18" fillId="0" borderId="0" applyNumberFormat="0" applyFill="0" applyBorder="0" applyAlignment="0" applyProtection="0">
      <alignment vertical="top"/>
      <protection locked="0"/>
    </xf>
    <xf numFmtId="0" fontId="32" fillId="0" borderId="0"/>
    <xf numFmtId="9" fontId="32" fillId="0" borderId="0" applyFont="0" applyFill="0" applyBorder="0" applyAlignment="0" applyProtection="0"/>
    <xf numFmtId="0" fontId="26" fillId="0" borderId="0"/>
    <xf numFmtId="9" fontId="26" fillId="0" borderId="0" applyFont="0" applyFill="0" applyBorder="0" applyAlignment="0" applyProtection="0"/>
    <xf numFmtId="164" fontId="26" fillId="0" borderId="0" applyFont="0" applyFill="0" applyBorder="0" applyAlignment="0" applyProtection="0"/>
  </cellStyleXfs>
  <cellXfs count="221">
    <xf numFmtId="0" fontId="0" fillId="0" borderId="0" xfId="0"/>
    <xf numFmtId="165" fontId="3" fillId="2" borderId="0" xfId="2" applyFont="1" applyFill="1">
      <alignment vertical="top"/>
    </xf>
    <xf numFmtId="165" fontId="1" fillId="2" borderId="0" xfId="2" applyFill="1">
      <alignment vertical="top"/>
    </xf>
    <xf numFmtId="165" fontId="1" fillId="2" borderId="1" xfId="2" applyFill="1" applyBorder="1">
      <alignment vertical="top"/>
    </xf>
    <xf numFmtId="165" fontId="4" fillId="3" borderId="2" xfId="2" applyFont="1" applyFill="1" applyBorder="1" applyAlignment="1">
      <alignment horizontal="center" vertical="center"/>
    </xf>
    <xf numFmtId="165" fontId="1" fillId="2" borderId="2" xfId="2" applyFill="1" applyBorder="1" applyAlignment="1">
      <alignment horizontal="center" vertical="center"/>
    </xf>
    <xf numFmtId="14" fontId="1" fillId="2" borderId="2" xfId="2" applyNumberFormat="1" applyFill="1" applyBorder="1" applyAlignment="1">
      <alignment horizontal="center" vertical="center"/>
    </xf>
    <xf numFmtId="165" fontId="5" fillId="2" borderId="2" xfId="2" applyFont="1" applyFill="1" applyBorder="1" applyAlignment="1">
      <alignment horizontal="center" vertical="center"/>
    </xf>
    <xf numFmtId="165" fontId="5" fillId="4" borderId="2" xfId="2" applyFont="1" applyFill="1" applyBorder="1" applyAlignment="1">
      <alignment horizontal="center" vertical="center"/>
    </xf>
    <xf numFmtId="165" fontId="1" fillId="2" borderId="0" xfId="2" applyFill="1" applyAlignment="1">
      <alignment horizontal="center" vertical="center"/>
    </xf>
    <xf numFmtId="165" fontId="5" fillId="2" borderId="2" xfId="2" applyFont="1" applyFill="1" applyBorder="1" applyAlignment="1">
      <alignment horizontal="center" vertical="center" wrapText="1"/>
    </xf>
    <xf numFmtId="0" fontId="5" fillId="2" borderId="0" xfId="3" applyFont="1" applyFill="1"/>
    <xf numFmtId="0" fontId="5" fillId="2" borderId="0" xfId="3" applyFont="1" applyFill="1" applyAlignment="1">
      <alignment horizontal="center"/>
    </xf>
    <xf numFmtId="2" fontId="5" fillId="4" borderId="2" xfId="2" applyNumberFormat="1" applyFont="1" applyFill="1" applyBorder="1" applyAlignment="1">
      <alignment horizontal="center" vertical="center"/>
    </xf>
    <xf numFmtId="165" fontId="4" fillId="2" borderId="2" xfId="2" applyFont="1" applyFill="1" applyBorder="1" applyAlignment="1">
      <alignment horizontal="center" vertical="center" wrapText="1"/>
    </xf>
    <xf numFmtId="165" fontId="4" fillId="2" borderId="2" xfId="2" applyFont="1" applyFill="1" applyBorder="1" applyAlignment="1">
      <alignment horizontal="center" vertical="center"/>
    </xf>
    <xf numFmtId="10" fontId="1" fillId="2" borderId="0" xfId="2" applyNumberFormat="1" applyFill="1" applyAlignment="1">
      <alignment horizontal="center"/>
    </xf>
    <xf numFmtId="165" fontId="4" fillId="3" borderId="2" xfId="2" applyFont="1" applyFill="1" applyBorder="1" applyAlignment="1">
      <alignment horizontal="left" vertical="center"/>
    </xf>
    <xf numFmtId="165" fontId="5" fillId="0" borderId="2" xfId="2" applyFont="1" applyBorder="1" applyAlignment="1">
      <alignment horizontal="center" vertical="center"/>
    </xf>
    <xf numFmtId="14" fontId="5" fillId="4" borderId="2" xfId="2" applyNumberFormat="1" applyFont="1" applyFill="1" applyBorder="1" applyAlignment="1">
      <alignment horizontal="center" vertical="center"/>
    </xf>
    <xf numFmtId="165" fontId="1" fillId="2" borderId="0" xfId="2" quotePrefix="1" applyFill="1">
      <alignment vertical="top"/>
    </xf>
    <xf numFmtId="10" fontId="5" fillId="5" borderId="2" xfId="2" applyNumberFormat="1" applyFont="1" applyFill="1" applyBorder="1" applyAlignment="1">
      <alignment horizontal="center" vertical="center"/>
    </xf>
    <xf numFmtId="165" fontId="8" fillId="2" borderId="0" xfId="2" applyFont="1" applyFill="1">
      <alignment vertical="top"/>
    </xf>
    <xf numFmtId="165" fontId="4" fillId="2" borderId="0" xfId="2" applyFont="1" applyFill="1">
      <alignment vertical="top"/>
    </xf>
    <xf numFmtId="165" fontId="5" fillId="2" borderId="0" xfId="2" applyFont="1" applyFill="1">
      <alignment vertical="top"/>
    </xf>
    <xf numFmtId="49" fontId="4" fillId="3" borderId="2" xfId="2" applyNumberFormat="1" applyFont="1" applyFill="1" applyBorder="1" applyAlignment="1">
      <alignment horizontal="center" vertical="center" wrapText="1"/>
    </xf>
    <xf numFmtId="165" fontId="4" fillId="2" borderId="0" xfId="2" applyFont="1" applyFill="1" applyAlignment="1">
      <alignment horizontal="center"/>
    </xf>
    <xf numFmtId="49" fontId="5" fillId="2" borderId="2" xfId="2" applyNumberFormat="1" applyFont="1" applyFill="1" applyBorder="1" applyAlignment="1">
      <alignment horizontal="center" vertical="center" wrapText="1"/>
    </xf>
    <xf numFmtId="3" fontId="5" fillId="5" borderId="2" xfId="2" applyNumberFormat="1" applyFont="1" applyFill="1" applyBorder="1" applyAlignment="1">
      <alignment horizontal="center" vertical="center"/>
    </xf>
    <xf numFmtId="4" fontId="5" fillId="5" borderId="2" xfId="2" applyNumberFormat="1" applyFont="1" applyFill="1" applyBorder="1" applyAlignment="1">
      <alignment horizontal="center" vertical="center"/>
    </xf>
    <xf numFmtId="2" fontId="4" fillId="2" borderId="2" xfId="2" applyNumberFormat="1" applyFont="1" applyFill="1" applyBorder="1" applyAlignment="1">
      <alignment horizontal="center" vertical="center" wrapText="1"/>
    </xf>
    <xf numFmtId="3" fontId="4" fillId="5" borderId="2" xfId="2" applyNumberFormat="1" applyFont="1" applyFill="1" applyBorder="1" applyAlignment="1">
      <alignment horizontal="center" vertical="center"/>
    </xf>
    <xf numFmtId="3" fontId="5" fillId="4" borderId="2" xfId="2" applyNumberFormat="1" applyFont="1" applyFill="1" applyBorder="1" applyAlignment="1">
      <alignment horizontal="center" vertical="center"/>
    </xf>
    <xf numFmtId="168" fontId="4" fillId="5" borderId="2" xfId="2" applyNumberFormat="1" applyFont="1" applyFill="1" applyBorder="1" applyAlignment="1">
      <alignment horizontal="center" vertical="center"/>
    </xf>
    <xf numFmtId="4" fontId="5" fillId="2" borderId="0" xfId="2" applyNumberFormat="1" applyFont="1" applyFill="1" applyAlignment="1">
      <alignment horizontal="right"/>
    </xf>
    <xf numFmtId="49" fontId="4" fillId="2" borderId="2" xfId="2" applyNumberFormat="1" applyFont="1" applyFill="1" applyBorder="1" applyAlignment="1">
      <alignment horizontal="center" vertical="center" wrapText="1"/>
    </xf>
    <xf numFmtId="3" fontId="5" fillId="2" borderId="0" xfId="2" applyNumberFormat="1" applyFont="1" applyFill="1">
      <alignment vertical="top"/>
    </xf>
    <xf numFmtId="49" fontId="5" fillId="2" borderId="0" xfId="2" applyNumberFormat="1" applyFont="1" applyFill="1" applyAlignment="1">
      <alignment horizontal="center" vertical="center" wrapText="1"/>
    </xf>
    <xf numFmtId="169" fontId="5" fillId="2" borderId="0" xfId="2" applyNumberFormat="1" applyFont="1" applyFill="1">
      <alignment vertical="top"/>
    </xf>
    <xf numFmtId="165" fontId="4" fillId="2" borderId="0" xfId="2" applyFont="1" applyFill="1" applyAlignment="1"/>
    <xf numFmtId="4" fontId="4" fillId="2" borderId="0" xfId="2" applyNumberFormat="1" applyFont="1" applyFill="1" applyAlignment="1">
      <alignment horizontal="right"/>
    </xf>
    <xf numFmtId="4" fontId="5" fillId="2" borderId="0" xfId="2" applyNumberFormat="1" applyFont="1" applyFill="1">
      <alignment vertical="top"/>
    </xf>
    <xf numFmtId="4" fontId="5" fillId="4" borderId="2" xfId="2" applyNumberFormat="1" applyFont="1" applyFill="1" applyBorder="1" applyAlignment="1">
      <alignment horizontal="center" vertical="center"/>
    </xf>
    <xf numFmtId="9" fontId="5" fillId="4" borderId="2" xfId="2" applyNumberFormat="1" applyFont="1" applyFill="1" applyBorder="1" applyAlignment="1">
      <alignment horizontal="center" vertical="center"/>
    </xf>
    <xf numFmtId="165" fontId="8" fillId="2" borderId="3" xfId="2" applyFont="1" applyFill="1" applyBorder="1">
      <alignment vertical="top"/>
    </xf>
    <xf numFmtId="165" fontId="5" fillId="2" borderId="3" xfId="2" applyFont="1" applyFill="1" applyBorder="1">
      <alignment vertical="top"/>
    </xf>
    <xf numFmtId="165" fontId="5" fillId="4" borderId="2" xfId="2" applyFont="1" applyFill="1" applyBorder="1">
      <alignment vertical="top"/>
    </xf>
    <xf numFmtId="165" fontId="2" fillId="2" borderId="0" xfId="2" applyFont="1" applyFill="1">
      <alignment vertical="top"/>
    </xf>
    <xf numFmtId="165" fontId="4" fillId="3" borderId="2" xfId="2" applyFont="1" applyFill="1" applyBorder="1" applyAlignment="1">
      <alignment horizontal="center" vertical="center" wrapText="1"/>
    </xf>
    <xf numFmtId="165" fontId="10" fillId="3" borderId="2" xfId="2" applyFont="1" applyFill="1" applyBorder="1" applyAlignment="1">
      <alignment horizontal="center" vertical="center"/>
    </xf>
    <xf numFmtId="165" fontId="5" fillId="2" borderId="2" xfId="2" applyFont="1" applyFill="1" applyBorder="1" applyAlignment="1">
      <alignment horizontal="center"/>
    </xf>
    <xf numFmtId="165" fontId="11" fillId="4" borderId="2" xfId="2" applyFont="1" applyFill="1" applyBorder="1" applyAlignment="1">
      <alignment horizontal="center" vertical="center"/>
    </xf>
    <xf numFmtId="4" fontId="5" fillId="5" borderId="2" xfId="3" applyNumberFormat="1" applyFont="1" applyFill="1" applyBorder="1" applyAlignment="1">
      <alignment horizontal="center" vertical="center"/>
    </xf>
    <xf numFmtId="4" fontId="5" fillId="4" borderId="2" xfId="3" applyNumberFormat="1" applyFont="1" applyFill="1" applyBorder="1" applyAlignment="1">
      <alignment horizontal="center" vertical="center"/>
    </xf>
    <xf numFmtId="165" fontId="1" fillId="2" borderId="0" xfId="2" applyFill="1" applyAlignment="1">
      <alignment horizontal="center"/>
    </xf>
    <xf numFmtId="4" fontId="4" fillId="5" borderId="2" xfId="3" applyNumberFormat="1" applyFont="1" applyFill="1" applyBorder="1" applyAlignment="1">
      <alignment horizontal="center" vertical="center"/>
    </xf>
    <xf numFmtId="171" fontId="0" fillId="5" borderId="2" xfId="1" applyNumberFormat="1" applyFont="1" applyFill="1" applyBorder="1" applyAlignment="1">
      <alignment horizontal="center" vertical="center"/>
    </xf>
    <xf numFmtId="165" fontId="1" fillId="4" borderId="2" xfId="2" applyFill="1" applyBorder="1" applyAlignment="1">
      <alignment horizontal="center" vertical="center"/>
    </xf>
    <xf numFmtId="4" fontId="1" fillId="4" borderId="2" xfId="2" applyNumberFormat="1" applyFill="1" applyBorder="1" applyAlignment="1">
      <alignment horizontal="center" vertical="center"/>
    </xf>
    <xf numFmtId="2" fontId="1" fillId="4" borderId="2" xfId="2" applyNumberFormat="1" applyFill="1" applyBorder="1" applyAlignment="1">
      <alignment horizontal="center" vertical="center"/>
    </xf>
    <xf numFmtId="4" fontId="1" fillId="6" borderId="2" xfId="2" applyNumberFormat="1" applyFill="1" applyBorder="1" applyAlignment="1">
      <alignment horizontal="center" vertical="center"/>
    </xf>
    <xf numFmtId="2" fontId="1" fillId="6" borderId="2" xfId="2" applyNumberFormat="1" applyFill="1" applyBorder="1" applyAlignment="1">
      <alignment horizontal="center" vertical="center"/>
    </xf>
    <xf numFmtId="4" fontId="0" fillId="5" borderId="2" xfId="1" applyNumberFormat="1" applyFont="1" applyFill="1" applyBorder="1" applyAlignment="1">
      <alignment horizontal="center" vertical="center"/>
    </xf>
    <xf numFmtId="2" fontId="5" fillId="4" borderId="2" xfId="3" applyNumberFormat="1" applyFont="1" applyFill="1" applyBorder="1" applyAlignment="1">
      <alignment horizontal="center" vertical="center"/>
    </xf>
    <xf numFmtId="2" fontId="0" fillId="5" borderId="2" xfId="1" applyNumberFormat="1" applyFont="1" applyFill="1" applyBorder="1" applyAlignment="1">
      <alignment horizontal="center" vertical="center"/>
    </xf>
    <xf numFmtId="0" fontId="5" fillId="7" borderId="2" xfId="3" applyFont="1" applyFill="1" applyBorder="1" applyAlignment="1">
      <alignment horizontal="center" vertical="center"/>
    </xf>
    <xf numFmtId="0" fontId="5" fillId="5" borderId="2" xfId="3" applyFont="1" applyFill="1" applyBorder="1" applyAlignment="1">
      <alignment horizontal="center" vertical="center"/>
    </xf>
    <xf numFmtId="2" fontId="5" fillId="5" borderId="2" xfId="3" applyNumberFormat="1" applyFont="1" applyFill="1" applyBorder="1" applyAlignment="1">
      <alignment horizontal="center" vertical="center"/>
    </xf>
    <xf numFmtId="4" fontId="1" fillId="5" borderId="2" xfId="2" applyNumberFormat="1" applyFill="1" applyBorder="1" applyAlignment="1">
      <alignment horizontal="center" vertical="center"/>
    </xf>
    <xf numFmtId="49" fontId="5" fillId="3" borderId="2" xfId="2" applyNumberFormat="1" applyFont="1" applyFill="1" applyBorder="1" applyAlignment="1">
      <alignment horizontal="center" vertical="center" wrapText="1"/>
    </xf>
    <xf numFmtId="2" fontId="1" fillId="2" borderId="0" xfId="2" applyNumberFormat="1" applyFill="1" applyAlignment="1">
      <alignment horizontal="center"/>
    </xf>
    <xf numFmtId="4" fontId="2" fillId="2" borderId="0" xfId="2" applyNumberFormat="1" applyFont="1" applyFill="1" applyAlignment="1">
      <alignment horizontal="center" vertical="center"/>
    </xf>
    <xf numFmtId="173" fontId="2" fillId="5" borderId="2" xfId="2" applyNumberFormat="1" applyFont="1" applyFill="1" applyBorder="1" applyAlignment="1">
      <alignment horizontal="center" vertical="center"/>
    </xf>
    <xf numFmtId="165" fontId="2" fillId="2" borderId="0" xfId="2" applyFont="1" applyFill="1" applyAlignment="1">
      <alignment vertical="top" wrapText="1"/>
    </xf>
    <xf numFmtId="172" fontId="2" fillId="2" borderId="0" xfId="2" applyNumberFormat="1" applyFont="1" applyFill="1" applyAlignment="1">
      <alignment horizontal="center"/>
    </xf>
    <xf numFmtId="44" fontId="4" fillId="5" borderId="2" xfId="5" applyFont="1" applyFill="1" applyBorder="1" applyAlignment="1">
      <alignment horizontal="center" vertical="center" wrapText="1"/>
    </xf>
    <xf numFmtId="4" fontId="2" fillId="5" borderId="2" xfId="2" applyNumberFormat="1" applyFont="1" applyFill="1" applyBorder="1" applyAlignment="1">
      <alignment horizontal="center" vertical="center"/>
    </xf>
    <xf numFmtId="167" fontId="2" fillId="5" borderId="2" xfId="4" applyNumberFormat="1" applyFont="1" applyFill="1" applyBorder="1" applyAlignment="1">
      <alignment horizontal="center" vertical="center"/>
    </xf>
    <xf numFmtId="172" fontId="2" fillId="2" borderId="0" xfId="2" applyNumberFormat="1" applyFont="1" applyFill="1" applyAlignment="1">
      <alignment horizontal="center" vertical="center"/>
    </xf>
    <xf numFmtId="174" fontId="1" fillId="2" borderId="0" xfId="2" applyNumberFormat="1" applyFill="1">
      <alignment vertical="top"/>
    </xf>
    <xf numFmtId="165" fontId="1" fillId="4" borderId="2" xfId="2" applyFill="1" applyBorder="1">
      <alignment vertical="top"/>
    </xf>
    <xf numFmtId="169" fontId="5" fillId="4" borderId="2" xfId="2" applyNumberFormat="1" applyFont="1" applyFill="1" applyBorder="1">
      <alignment vertical="top"/>
    </xf>
    <xf numFmtId="4" fontId="5" fillId="5" borderId="2" xfId="2" applyNumberFormat="1" applyFont="1" applyFill="1" applyBorder="1" applyAlignment="1">
      <alignment horizontal="center" vertical="center" wrapText="1"/>
    </xf>
    <xf numFmtId="165" fontId="5" fillId="4" borderId="2" xfId="2" applyFont="1" applyFill="1" applyBorder="1" applyAlignment="1">
      <alignment horizontal="center"/>
    </xf>
    <xf numFmtId="166" fontId="5" fillId="4" borderId="2" xfId="4" applyFont="1" applyFill="1" applyBorder="1" applyAlignment="1">
      <alignment horizontal="center" vertical="center"/>
    </xf>
    <xf numFmtId="165" fontId="4" fillId="4" borderId="2" xfId="2" applyFont="1" applyFill="1" applyBorder="1">
      <alignment vertical="top"/>
    </xf>
    <xf numFmtId="4" fontId="4" fillId="5" borderId="2" xfId="2" applyNumberFormat="1" applyFont="1" applyFill="1" applyBorder="1" applyAlignment="1">
      <alignment horizontal="center" vertical="center" wrapText="1"/>
    </xf>
    <xf numFmtId="2" fontId="5" fillId="6" borderId="2" xfId="2" applyNumberFormat="1" applyFont="1" applyFill="1" applyBorder="1" applyAlignment="1">
      <alignment horizontal="center" vertical="center"/>
    </xf>
    <xf numFmtId="165" fontId="5" fillId="6" borderId="2" xfId="2" applyFont="1" applyFill="1" applyBorder="1" applyAlignment="1">
      <alignment horizontal="center" vertical="center"/>
    </xf>
    <xf numFmtId="2" fontId="5" fillId="5" borderId="2" xfId="2" applyNumberFormat="1" applyFont="1" applyFill="1" applyBorder="1" applyAlignment="1">
      <alignment horizontal="center" vertical="center"/>
    </xf>
    <xf numFmtId="4" fontId="5" fillId="6" borderId="2" xfId="2" applyNumberFormat="1" applyFont="1" applyFill="1" applyBorder="1" applyAlignment="1">
      <alignment horizontal="center" vertical="center"/>
    </xf>
    <xf numFmtId="165" fontId="14" fillId="2" borderId="0" xfId="2" applyFont="1" applyFill="1">
      <alignment vertical="top"/>
    </xf>
    <xf numFmtId="4" fontId="4" fillId="5" borderId="2" xfId="2" applyNumberFormat="1" applyFont="1" applyFill="1" applyBorder="1" applyAlignment="1">
      <alignment horizontal="center" vertical="center"/>
    </xf>
    <xf numFmtId="165" fontId="4" fillId="2" borderId="0" xfId="2" applyFont="1" applyFill="1" applyAlignment="1">
      <alignment horizontal="center" vertical="center"/>
    </xf>
    <xf numFmtId="165" fontId="4" fillId="3" borderId="8" xfId="2" applyFont="1" applyFill="1" applyBorder="1" applyAlignment="1">
      <alignment horizontal="center" vertical="center"/>
    </xf>
    <xf numFmtId="167" fontId="5" fillId="4" borderId="2" xfId="4" applyNumberFormat="1" applyFont="1" applyFill="1" applyBorder="1" applyAlignment="1">
      <alignment horizontal="center" vertical="center"/>
    </xf>
    <xf numFmtId="165" fontId="12" fillId="2" borderId="0" xfId="2" applyFont="1" applyFill="1">
      <alignment vertical="top"/>
    </xf>
    <xf numFmtId="165" fontId="15" fillId="2" borderId="0" xfId="2" applyFont="1" applyFill="1">
      <alignment vertical="top"/>
    </xf>
    <xf numFmtId="165" fontId="13" fillId="2" borderId="0" xfId="2" applyFont="1" applyFill="1">
      <alignment vertical="top"/>
    </xf>
    <xf numFmtId="165" fontId="2" fillId="2" borderId="2" xfId="2" applyFont="1" applyFill="1" applyBorder="1" applyAlignment="1">
      <alignment horizontal="center" vertical="center"/>
    </xf>
    <xf numFmtId="2" fontId="4" fillId="5" borderId="2" xfId="3" applyNumberFormat="1" applyFont="1" applyFill="1" applyBorder="1" applyAlignment="1">
      <alignment horizontal="center" vertical="center"/>
    </xf>
    <xf numFmtId="172" fontId="2" fillId="2" borderId="0" xfId="2" applyNumberFormat="1" applyFont="1" applyFill="1">
      <alignment vertical="top"/>
    </xf>
    <xf numFmtId="4" fontId="1" fillId="2" borderId="0" xfId="2" applyNumberFormat="1" applyFill="1">
      <alignment vertical="top"/>
    </xf>
    <xf numFmtId="165" fontId="1" fillId="2" borderId="3" xfId="2" applyFill="1" applyBorder="1">
      <alignment vertical="top"/>
    </xf>
    <xf numFmtId="4" fontId="1" fillId="2" borderId="3" xfId="2" applyNumberFormat="1" applyFill="1" applyBorder="1">
      <alignment vertical="top"/>
    </xf>
    <xf numFmtId="4" fontId="2" fillId="2" borderId="0" xfId="2" applyNumberFormat="1" applyFont="1" applyFill="1">
      <alignment vertical="top"/>
    </xf>
    <xf numFmtId="165" fontId="2" fillId="2" borderId="3" xfId="2" applyFont="1" applyFill="1" applyBorder="1">
      <alignment vertical="top"/>
    </xf>
    <xf numFmtId="9" fontId="2" fillId="2" borderId="0" xfId="2" applyNumberFormat="1" applyFont="1" applyFill="1">
      <alignment vertical="top"/>
    </xf>
    <xf numFmtId="167" fontId="0" fillId="2" borderId="0" xfId="6" applyNumberFormat="1" applyFont="1" applyFill="1"/>
    <xf numFmtId="172" fontId="1" fillId="2" borderId="0" xfId="2" applyNumberFormat="1" applyFill="1">
      <alignment vertical="top"/>
    </xf>
    <xf numFmtId="10" fontId="0" fillId="2" borderId="0" xfId="4" applyNumberFormat="1" applyFont="1" applyFill="1">
      <alignment vertical="top"/>
    </xf>
    <xf numFmtId="3" fontId="1" fillId="2" borderId="0" xfId="2" applyNumberFormat="1" applyFill="1">
      <alignment vertical="top"/>
    </xf>
    <xf numFmtId="175" fontId="1" fillId="2" borderId="0" xfId="2" applyNumberFormat="1" applyFill="1">
      <alignment vertical="top"/>
    </xf>
    <xf numFmtId="165" fontId="16" fillId="2" borderId="2" xfId="2" applyFont="1" applyFill="1" applyBorder="1" applyAlignment="1">
      <alignment horizontal="center" vertical="center"/>
    </xf>
    <xf numFmtId="164" fontId="16" fillId="5" borderId="2" xfId="1" applyFont="1" applyFill="1" applyBorder="1" applyAlignment="1">
      <alignment horizontal="center" vertical="center"/>
    </xf>
    <xf numFmtId="165" fontId="16" fillId="2" borderId="2" xfId="2" applyFont="1" applyFill="1" applyBorder="1" applyAlignment="1">
      <alignment horizontal="left" vertical="center"/>
    </xf>
    <xf numFmtId="165" fontId="5" fillId="2" borderId="2" xfId="2" applyFont="1" applyFill="1" applyBorder="1" applyAlignment="1">
      <alignment horizontal="right" vertical="center"/>
    </xf>
    <xf numFmtId="164" fontId="5" fillId="5" borderId="2" xfId="1" applyFont="1" applyFill="1" applyBorder="1" applyAlignment="1">
      <alignment horizontal="right" vertical="center"/>
    </xf>
    <xf numFmtId="2" fontId="5" fillId="8" borderId="2" xfId="2" applyNumberFormat="1" applyFont="1" applyFill="1" applyBorder="1" applyAlignment="1">
      <alignment horizontal="right" vertical="center"/>
    </xf>
    <xf numFmtId="165" fontId="5" fillId="8" borderId="2" xfId="2" applyFont="1" applyFill="1" applyBorder="1">
      <alignment vertical="top"/>
    </xf>
    <xf numFmtId="165" fontId="16" fillId="3" borderId="2" xfId="2" applyFont="1" applyFill="1" applyBorder="1" applyAlignment="1">
      <alignment horizontal="center" vertical="center"/>
    </xf>
    <xf numFmtId="10" fontId="16" fillId="5" borderId="2" xfId="1" applyNumberFormat="1" applyFont="1" applyFill="1" applyBorder="1" applyAlignment="1">
      <alignment horizontal="center" vertical="center"/>
    </xf>
    <xf numFmtId="176" fontId="17" fillId="0" borderId="0" xfId="7">
      <alignment vertical="center"/>
    </xf>
    <xf numFmtId="177" fontId="16" fillId="5" borderId="2" xfId="1" applyNumberFormat="1" applyFont="1" applyFill="1" applyBorder="1" applyAlignment="1">
      <alignment horizontal="center" vertical="center"/>
    </xf>
    <xf numFmtId="0" fontId="1" fillId="2" borderId="0" xfId="2" applyNumberFormat="1" applyFill="1" applyAlignment="1">
      <alignment horizontal="center" vertical="center"/>
    </xf>
    <xf numFmtId="168" fontId="4" fillId="5" borderId="2" xfId="3" applyNumberFormat="1" applyFont="1" applyFill="1" applyBorder="1" applyAlignment="1">
      <alignment horizontal="center" vertical="center"/>
    </xf>
    <xf numFmtId="168" fontId="2" fillId="5" borderId="2" xfId="2" applyNumberFormat="1" applyFont="1" applyFill="1" applyBorder="1" applyAlignment="1">
      <alignment horizontal="center" vertical="center"/>
    </xf>
    <xf numFmtId="178" fontId="12" fillId="2" borderId="0" xfId="2" applyNumberFormat="1" applyFont="1" applyFill="1">
      <alignment vertical="top"/>
    </xf>
    <xf numFmtId="178" fontId="5" fillId="2" borderId="0" xfId="2" applyNumberFormat="1" applyFont="1" applyFill="1">
      <alignment vertical="top"/>
    </xf>
    <xf numFmtId="165" fontId="0" fillId="4" borderId="2" xfId="2" applyFont="1" applyFill="1" applyBorder="1" applyAlignment="1">
      <alignment horizontal="center" vertical="center"/>
    </xf>
    <xf numFmtId="4" fontId="0" fillId="4" borderId="2" xfId="2"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49" fontId="5" fillId="2" borderId="0" xfId="2" applyNumberFormat="1" applyFont="1" applyFill="1" applyBorder="1" applyAlignment="1">
      <alignment horizontal="center" vertical="center" wrapText="1"/>
    </xf>
    <xf numFmtId="3" fontId="5" fillId="2" borderId="0" xfId="2" applyNumberFormat="1" applyFont="1" applyFill="1" applyBorder="1" applyAlignment="1">
      <alignment horizontal="center" vertical="center"/>
    </xf>
    <xf numFmtId="49" fontId="4" fillId="3" borderId="2"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xf>
    <xf numFmtId="165" fontId="0" fillId="2" borderId="0" xfId="2" applyFont="1" applyFill="1">
      <alignment vertical="top"/>
    </xf>
    <xf numFmtId="14" fontId="1" fillId="2" borderId="0" xfId="2" applyNumberFormat="1" applyFill="1" applyAlignment="1">
      <alignment horizontal="center" vertical="center"/>
    </xf>
    <xf numFmtId="14" fontId="5" fillId="5" borderId="2" xfId="2" applyNumberFormat="1" applyFont="1" applyFill="1" applyBorder="1" applyAlignment="1">
      <alignment horizontal="center" vertical="center"/>
    </xf>
    <xf numFmtId="0" fontId="0" fillId="2" borderId="0" xfId="0" applyFill="1"/>
    <xf numFmtId="10" fontId="0" fillId="2" borderId="0" xfId="9" applyNumberFormat="1" applyFont="1" applyFill="1"/>
    <xf numFmtId="0" fontId="13" fillId="2" borderId="0" xfId="0" applyFont="1" applyFill="1"/>
    <xf numFmtId="4" fontId="0" fillId="2" borderId="0" xfId="0" applyNumberFormat="1" applyFill="1"/>
    <xf numFmtId="169" fontId="2" fillId="2" borderId="0" xfId="2" applyNumberFormat="1" applyFont="1" applyFill="1">
      <alignment vertical="top"/>
    </xf>
    <xf numFmtId="165" fontId="1" fillId="2" borderId="0" xfId="2" applyFill="1" applyBorder="1">
      <alignment vertical="top"/>
    </xf>
    <xf numFmtId="4" fontId="1" fillId="2" borderId="0" xfId="2" applyNumberFormat="1" applyFill="1" applyBorder="1" applyAlignment="1">
      <alignment horizontal="center" vertical="center"/>
    </xf>
    <xf numFmtId="0" fontId="5" fillId="2" borderId="2" xfId="2" applyNumberFormat="1" applyFont="1" applyFill="1" applyBorder="1" applyAlignment="1">
      <alignment horizontal="center" vertical="center" wrapText="1"/>
    </xf>
    <xf numFmtId="165" fontId="5" fillId="2" borderId="8" xfId="2" applyFont="1" applyFill="1" applyBorder="1" applyAlignment="1">
      <alignment horizontal="center" vertical="center"/>
    </xf>
    <xf numFmtId="0" fontId="21" fillId="2" borderId="0" xfId="0" applyFont="1" applyFill="1"/>
    <xf numFmtId="0" fontId="0" fillId="6" borderId="0" xfId="0" applyFill="1"/>
    <xf numFmtId="0" fontId="0" fillId="2" borderId="2" xfId="0" applyFill="1" applyBorder="1" applyAlignment="1">
      <alignment vertical="center"/>
    </xf>
    <xf numFmtId="167" fontId="5" fillId="5" borderId="2" xfId="4" applyNumberFormat="1" applyFont="1" applyFill="1" applyBorder="1" applyAlignment="1">
      <alignment horizontal="center" vertical="center"/>
    </xf>
    <xf numFmtId="49" fontId="4" fillId="2" borderId="0" xfId="2" applyNumberFormat="1" applyFont="1" applyFill="1" applyBorder="1" applyAlignment="1">
      <alignment horizontal="center" vertical="center" wrapText="1"/>
    </xf>
    <xf numFmtId="170" fontId="9" fillId="2" borderId="0" xfId="2" applyNumberFormat="1" applyFont="1" applyFill="1" applyBorder="1">
      <alignment vertical="top"/>
    </xf>
    <xf numFmtId="4" fontId="5" fillId="2" borderId="0" xfId="2" applyNumberFormat="1" applyFont="1" applyFill="1" applyBorder="1" applyAlignment="1">
      <alignment horizontal="center" vertical="center"/>
    </xf>
    <xf numFmtId="165" fontId="5" fillId="2" borderId="0" xfId="2" applyFont="1" applyFill="1" applyBorder="1">
      <alignment vertical="top"/>
    </xf>
    <xf numFmtId="0" fontId="5" fillId="5" borderId="2" xfId="2" applyNumberFormat="1" applyFont="1" applyFill="1" applyBorder="1" applyAlignment="1">
      <alignment horizontal="center" vertical="center"/>
    </xf>
    <xf numFmtId="0" fontId="5" fillId="3" borderId="2" xfId="2" applyNumberFormat="1" applyFont="1" applyFill="1" applyBorder="1" applyAlignment="1">
      <alignment horizontal="center" vertical="center" wrapText="1"/>
    </xf>
    <xf numFmtId="165" fontId="20" fillId="2" borderId="0" xfId="2" applyFont="1" applyFill="1">
      <alignment vertical="top"/>
    </xf>
    <xf numFmtId="165" fontId="0" fillId="4" borderId="2" xfId="2" applyFont="1" applyFill="1" applyBorder="1">
      <alignment vertical="top"/>
    </xf>
    <xf numFmtId="0" fontId="2" fillId="2" borderId="0" xfId="0" applyFont="1" applyFill="1" applyAlignment="1">
      <alignment horizontal="center"/>
    </xf>
    <xf numFmtId="0" fontId="24" fillId="2" borderId="0" xfId="0" applyFont="1" applyFill="1" applyAlignment="1">
      <alignment horizontal="center"/>
    </xf>
    <xf numFmtId="0" fontId="0" fillId="2" borderId="0" xfId="0" applyFill="1" applyAlignment="1">
      <alignment horizontal="center" wrapText="1"/>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0" xfId="3" applyFont="1" applyFill="1" applyAlignment="1">
      <alignment vertical="center"/>
    </xf>
    <xf numFmtId="165" fontId="1" fillId="2" borderId="0" xfId="2" applyFill="1" applyAlignment="1">
      <alignment vertical="center"/>
    </xf>
    <xf numFmtId="165" fontId="33" fillId="2" borderId="2" xfId="2" applyFont="1" applyFill="1" applyBorder="1" applyAlignment="1">
      <alignment horizontal="center" vertical="center" wrapText="1"/>
    </xf>
    <xf numFmtId="3" fontId="0" fillId="2" borderId="0" xfId="0" applyNumberFormat="1" applyFill="1"/>
    <xf numFmtId="175" fontId="5" fillId="5" borderId="2" xfId="2" applyNumberFormat="1" applyFont="1" applyFill="1" applyBorder="1" applyAlignment="1">
      <alignment horizontal="center" vertical="center"/>
    </xf>
    <xf numFmtId="167" fontId="1" fillId="2" borderId="0" xfId="9" applyNumberFormat="1" applyFill="1" applyAlignment="1">
      <alignment vertical="center"/>
    </xf>
    <xf numFmtId="2" fontId="1" fillId="2" borderId="0" xfId="2" applyNumberFormat="1" applyFill="1" applyAlignment="1">
      <alignment vertical="center"/>
    </xf>
    <xf numFmtId="9" fontId="5" fillId="4" borderId="2" xfId="9" applyFont="1" applyFill="1" applyBorder="1" applyAlignment="1">
      <alignment horizontal="center" vertical="center"/>
    </xf>
    <xf numFmtId="0" fontId="5" fillId="0" borderId="2" xfId="0" applyFont="1" applyBorder="1" applyAlignment="1">
      <alignment horizontal="center" vertical="center" wrapText="1"/>
    </xf>
    <xf numFmtId="165" fontId="5" fillId="2" borderId="0" xfId="2" applyFont="1" applyFill="1" applyBorder="1" applyAlignment="1">
      <alignment horizontal="center" vertical="center"/>
    </xf>
    <xf numFmtId="165" fontId="4" fillId="2" borderId="0" xfId="2" applyFont="1" applyFill="1" applyBorder="1" applyAlignment="1">
      <alignment horizontal="center" vertical="center"/>
    </xf>
    <xf numFmtId="10" fontId="5" fillId="2" borderId="2" xfId="2" applyNumberFormat="1" applyFont="1" applyFill="1" applyBorder="1" applyAlignment="1">
      <alignment horizontal="center" vertical="center"/>
    </xf>
    <xf numFmtId="10" fontId="1" fillId="4" borderId="2" xfId="9" applyNumberFormat="1" applyFill="1" applyBorder="1" applyAlignment="1">
      <alignment horizontal="center" vertical="center"/>
    </xf>
    <xf numFmtId="165" fontId="25" fillId="2" borderId="0" xfId="2" applyFont="1" applyFill="1" applyAlignment="1">
      <alignment horizontal="left" vertical="center"/>
    </xf>
    <xf numFmtId="10" fontId="1" fillId="5" borderId="2" xfId="9" applyNumberFormat="1" applyFill="1" applyBorder="1" applyAlignment="1">
      <alignment horizontal="center" vertical="center"/>
    </xf>
    <xf numFmtId="14" fontId="5" fillId="5" borderId="8" xfId="2" applyNumberFormat="1" applyFont="1" applyFill="1" applyBorder="1" applyAlignment="1">
      <alignment horizontal="center" vertical="center"/>
    </xf>
    <xf numFmtId="165" fontId="11" fillId="2" borderId="0" xfId="2" applyFont="1" applyFill="1" applyBorder="1" applyAlignment="1">
      <alignment horizontal="center" vertical="center"/>
    </xf>
    <xf numFmtId="166" fontId="5" fillId="2" borderId="0" xfId="4" applyFont="1" applyFill="1" applyBorder="1" applyAlignment="1">
      <alignment horizontal="center" vertical="center"/>
    </xf>
    <xf numFmtId="165" fontId="5" fillId="2" borderId="0" xfId="2" applyFont="1" applyFill="1" applyBorder="1" applyAlignment="1">
      <alignment horizontal="center" vertical="center" wrapText="1"/>
    </xf>
    <xf numFmtId="165" fontId="4" fillId="2" borderId="0" xfId="2" applyFont="1" applyFill="1" applyBorder="1" applyAlignment="1">
      <alignment horizontal="left" vertical="center"/>
    </xf>
    <xf numFmtId="164" fontId="5" fillId="2" borderId="0" xfId="1" applyFont="1" applyFill="1" applyBorder="1" applyAlignment="1">
      <alignment horizontal="right" vertical="center"/>
    </xf>
    <xf numFmtId="0" fontId="34" fillId="2" borderId="0" xfId="0" applyFont="1" applyFill="1" applyAlignment="1">
      <alignment horizontal="justify" vertical="center"/>
    </xf>
    <xf numFmtId="165" fontId="4" fillId="2" borderId="0" xfId="2" applyFont="1" applyFill="1" applyBorder="1">
      <alignment vertical="top"/>
    </xf>
    <xf numFmtId="165" fontId="35" fillId="2" borderId="0" xfId="2" applyFont="1" applyFill="1">
      <alignment vertical="top"/>
    </xf>
    <xf numFmtId="165" fontId="36" fillId="2" borderId="0" xfId="2" applyFont="1" applyFill="1">
      <alignment vertical="top"/>
    </xf>
    <xf numFmtId="165" fontId="5" fillId="5" borderId="2" xfId="2" applyFont="1" applyFill="1" applyBorder="1" applyAlignment="1">
      <alignment horizontal="center"/>
    </xf>
    <xf numFmtId="0" fontId="24" fillId="2" borderId="2" xfId="2" applyNumberFormat="1" applyFont="1" applyFill="1" applyBorder="1" applyAlignment="1">
      <alignment horizontal="left" vertical="top" wrapText="1"/>
    </xf>
    <xf numFmtId="165" fontId="5" fillId="5" borderId="2" xfId="2" applyFont="1" applyFill="1" applyBorder="1" applyAlignment="1">
      <alignment horizontal="center" vertical="center"/>
    </xf>
    <xf numFmtId="165" fontId="5" fillId="2" borderId="0" xfId="2" applyFont="1" applyFill="1" applyAlignment="1">
      <alignment vertical="top" wrapText="1"/>
    </xf>
    <xf numFmtId="165" fontId="8" fillId="2" borderId="0" xfId="2" applyFont="1" applyFill="1" applyAlignment="1"/>
    <xf numFmtId="165" fontId="5" fillId="2" borderId="0" xfId="2" applyFont="1" applyFill="1" applyAlignment="1"/>
    <xf numFmtId="165" fontId="25" fillId="2" borderId="0" xfId="2" applyFont="1" applyFill="1" applyAlignment="1">
      <alignment vertical="center"/>
    </xf>
    <xf numFmtId="0" fontId="0" fillId="2" borderId="0" xfId="0" applyFill="1" applyAlignment="1">
      <alignment horizontal="left" vertical="center"/>
    </xf>
    <xf numFmtId="0" fontId="0" fillId="2" borderId="0" xfId="0" applyFill="1" applyAlignment="1">
      <alignment horizontal="justify" wrapText="1"/>
    </xf>
    <xf numFmtId="0" fontId="2" fillId="2" borderId="0" xfId="0" applyFont="1" applyFill="1" applyAlignment="1">
      <alignment horizontal="center"/>
    </xf>
    <xf numFmtId="0" fontId="0" fillId="2" borderId="0" xfId="0" applyFill="1" applyAlignment="1">
      <alignment horizontal="justify" vertical="center" wrapText="1"/>
    </xf>
    <xf numFmtId="165" fontId="5" fillId="2" borderId="8" xfId="2" applyFont="1" applyFill="1" applyBorder="1" applyAlignment="1">
      <alignment horizontal="center" vertical="center"/>
    </xf>
    <xf numFmtId="165" fontId="5" fillId="2" borderId="7" xfId="2" applyFont="1" applyFill="1" applyBorder="1" applyAlignment="1">
      <alignment horizontal="center" vertical="center"/>
    </xf>
    <xf numFmtId="165" fontId="5" fillId="2" borderId="15" xfId="2" applyFont="1" applyFill="1" applyBorder="1" applyAlignment="1">
      <alignment horizontal="center" vertical="center"/>
    </xf>
    <xf numFmtId="10" fontId="5" fillId="5" borderId="2" xfId="2" applyNumberFormat="1" applyFont="1" applyFill="1" applyBorder="1" applyAlignment="1">
      <alignment horizontal="center" vertical="center"/>
    </xf>
    <xf numFmtId="0" fontId="25" fillId="12" borderId="0" xfId="2" applyNumberFormat="1" applyFont="1" applyFill="1" applyAlignment="1">
      <alignment horizontal="center" vertical="center" wrapText="1"/>
    </xf>
    <xf numFmtId="165" fontId="37" fillId="2" borderId="1" xfId="2" applyFont="1" applyFill="1" applyBorder="1" applyAlignment="1">
      <alignment horizontal="center" vertical="center"/>
    </xf>
    <xf numFmtId="165" fontId="37" fillId="2" borderId="6" xfId="2" applyFont="1" applyFill="1" applyBorder="1" applyAlignment="1">
      <alignment horizontal="center" vertical="center"/>
    </xf>
    <xf numFmtId="49" fontId="4" fillId="3" borderId="8" xfId="2" applyNumberFormat="1" applyFont="1" applyFill="1" applyBorder="1" applyAlignment="1">
      <alignment horizontal="center" vertical="center" wrapText="1"/>
    </xf>
    <xf numFmtId="49" fontId="4" fillId="3" borderId="15" xfId="2" applyNumberFormat="1" applyFont="1" applyFill="1" applyBorder="1" applyAlignment="1">
      <alignment horizontal="center" vertical="center" wrapText="1"/>
    </xf>
    <xf numFmtId="165" fontId="33" fillId="2" borderId="0" xfId="2" applyFont="1" applyFill="1" applyAlignment="1">
      <alignment horizontal="center" vertical="top" wrapText="1"/>
    </xf>
    <xf numFmtId="165" fontId="4" fillId="3" borderId="2" xfId="2" applyFont="1" applyFill="1" applyBorder="1" applyAlignment="1">
      <alignment horizontal="center" vertical="center" wrapText="1"/>
    </xf>
    <xf numFmtId="0" fontId="22" fillId="2" borderId="4" xfId="2" applyNumberFormat="1" applyFont="1" applyFill="1" applyBorder="1" applyAlignment="1">
      <alignment horizontal="justify" vertical="center" wrapText="1"/>
    </xf>
    <xf numFmtId="0" fontId="22" fillId="2" borderId="10" xfId="2" applyNumberFormat="1" applyFont="1" applyFill="1" applyBorder="1" applyAlignment="1">
      <alignment horizontal="justify" vertical="center" wrapText="1"/>
    </xf>
    <xf numFmtId="0" fontId="22" fillId="2" borderId="11" xfId="2" applyNumberFormat="1" applyFont="1" applyFill="1" applyBorder="1" applyAlignment="1">
      <alignment horizontal="justify" vertical="center" wrapText="1"/>
    </xf>
    <xf numFmtId="0" fontId="22" fillId="2" borderId="5" xfId="2" applyNumberFormat="1" applyFont="1" applyFill="1" applyBorder="1" applyAlignment="1">
      <alignment horizontal="justify" vertical="center" wrapText="1"/>
    </xf>
    <xf numFmtId="0" fontId="22" fillId="2" borderId="0" xfId="2" applyNumberFormat="1" applyFont="1" applyFill="1" applyBorder="1" applyAlignment="1">
      <alignment horizontal="justify" vertical="center" wrapText="1"/>
    </xf>
    <xf numFmtId="0" fontId="22" fillId="2" borderId="12" xfId="2" applyNumberFormat="1" applyFont="1" applyFill="1" applyBorder="1" applyAlignment="1">
      <alignment horizontal="justify" vertical="center" wrapText="1"/>
    </xf>
    <xf numFmtId="0" fontId="22" fillId="2" borderId="9" xfId="2" applyNumberFormat="1" applyFont="1" applyFill="1" applyBorder="1" applyAlignment="1">
      <alignment horizontal="justify" vertical="center" wrapText="1"/>
    </xf>
    <xf numFmtId="0" fontId="22" fillId="2" borderId="13" xfId="2" applyNumberFormat="1" applyFont="1" applyFill="1" applyBorder="1" applyAlignment="1">
      <alignment horizontal="justify" vertical="center" wrapText="1"/>
    </xf>
    <xf numFmtId="0" fontId="22" fillId="2" borderId="14" xfId="2" applyNumberFormat="1" applyFont="1" applyFill="1" applyBorder="1" applyAlignment="1">
      <alignment horizontal="justify" vertical="center" wrapText="1"/>
    </xf>
  </cellXfs>
  <cellStyles count="32">
    <cellStyle name="8_Check" xfId="7" xr:uid="{00000000-0005-0000-0000-000000000000}"/>
    <cellStyle name="Euro" xfId="5" xr:uid="{00000000-0005-0000-0000-000001000000}"/>
    <cellStyle name="Euro 2" xfId="10" xr:uid="{D2853D98-1C53-4824-96C8-580012B02A9A}"/>
    <cellStyle name="Hyperlink 2" xfId="8" xr:uid="{00000000-0005-0000-0000-000002000000}"/>
    <cellStyle name="Lien hypertexte 2" xfId="26" xr:uid="{7F4F8DA5-5E0D-405A-8C97-B2A347FD137D}"/>
    <cellStyle name="Milliers" xfId="1" builtinId="3"/>
    <cellStyle name="Milliers 2" xfId="11" xr:uid="{EDE3A736-0E49-4D59-9139-8438A9F39AA7}"/>
    <cellStyle name="Milliers 3" xfId="31" xr:uid="{063C184C-E345-4D70-BEF0-1D7FA029E890}"/>
    <cellStyle name="Monétaire 2" xfId="12" xr:uid="{BB59999B-F5EA-403B-AD91-A68DA29ACE0C}"/>
    <cellStyle name="Normal" xfId="0" builtinId="0"/>
    <cellStyle name="Normal 2" xfId="3" xr:uid="{00000000-0005-0000-0000-000005000000}"/>
    <cellStyle name="Normal 2 2" xfId="23" xr:uid="{4C817C39-6C8E-43A0-AF99-1C1159A3D5F9}"/>
    <cellStyle name="Normal 3" xfId="13" xr:uid="{8EB588B6-5D3E-4245-8287-8D603E9052E4}"/>
    <cellStyle name="Normal 3 2" xfId="24" xr:uid="{43D886E7-3C99-4E82-AA9F-8E73638C5CC9}"/>
    <cellStyle name="Normal 4" xfId="25" xr:uid="{2DDDA019-E425-4293-BA62-CAEECC192C2A}"/>
    <cellStyle name="Normal 5" xfId="27" xr:uid="{4AB1551C-1F04-4270-BA55-F6C862EEF0E8}"/>
    <cellStyle name="Normal 6" xfId="29" xr:uid="{F639CCA2-F868-4163-A003-035771391673}"/>
    <cellStyle name="Normal 8" xfId="2" xr:uid="{00000000-0005-0000-0000-000006000000}"/>
    <cellStyle name="Percent 5" xfId="4" xr:uid="{00000000-0005-0000-0000-000007000000}"/>
    <cellStyle name="Pourcentage" xfId="9" builtinId="5"/>
    <cellStyle name="Pourcentage 2" xfId="6" xr:uid="{00000000-0005-0000-0000-000009000000}"/>
    <cellStyle name="Pourcentage 3" xfId="14" xr:uid="{6B776F35-7CF2-4D6F-94C8-A436383D8BA6}"/>
    <cellStyle name="Pourcentage 4" xfId="28" xr:uid="{455E303F-9239-4C6B-AC33-3E2FBA636F0F}"/>
    <cellStyle name="Pourcentage 5" xfId="30" xr:uid="{8F4DBBCA-16C2-4830-8E0C-42975651606A}"/>
    <cellStyle name="Titre 1" xfId="15" xr:uid="{6F2E87C2-CC8F-48A7-9334-4C8DA152B403}"/>
    <cellStyle name="Titre 1 1" xfId="16" xr:uid="{35712C92-F7E4-4EE3-96E9-CAD96A2A6B64}"/>
    <cellStyle name="Titre Colonne Bleu" xfId="17" xr:uid="{261B5A89-102F-447B-80EB-24ADA42B745B}"/>
    <cellStyle name="Titre Colonne Orange" xfId="18" xr:uid="{A538D29C-551D-43F0-99B6-0D8A4C2E04C2}"/>
    <cellStyle name="Titre Colonne Vert" xfId="19" xr:uid="{07DAC4F7-37EA-454B-84A9-549C4529BC2A}"/>
    <cellStyle name="Titre Ligne Bleu" xfId="20" xr:uid="{A16862A7-91F9-42B7-9790-ADC895048675}"/>
    <cellStyle name="Titre Ligne orange" xfId="21" xr:uid="{AA1432FC-BB41-4F69-9294-47576420683C}"/>
    <cellStyle name="Titre Ligne Vert" xfId="22" xr:uid="{58F79C33-88F8-4817-9B71-D2AA125D85D2}"/>
  </cellStyles>
  <dxfs count="3">
    <dxf>
      <font>
        <b/>
        <i val="0"/>
      </font>
      <fill>
        <patternFill>
          <bgColor rgb="FFFF0000"/>
        </patternFill>
      </fill>
    </dxf>
    <dxf>
      <font>
        <b/>
        <i val="0"/>
      </font>
      <fill>
        <patternFill>
          <bgColor rgb="FFFF0000"/>
        </patternFill>
      </fill>
    </dxf>
    <dxf>
      <fill>
        <patternFill>
          <bgColor theme="5" tint="0.79998168889431442"/>
        </patternFill>
      </fill>
    </dxf>
  </dxfs>
  <tableStyles count="0" defaultTableStyle="TableStyleMedium2" defaultPivotStyle="PivotStyleLight16"/>
  <colors>
    <mruColors>
      <color rgb="FFFFB265"/>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idiam.local\meridiamdata\C:\Users\charlie.desmoulins\Library\Containers\com.apple.mail\Data\Library\Mail%20Downloads\14410301-9C25-4798-AC41-D1059BC404A1\LiaisonExterneR&#233;cup&#233;r&#233;e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eridiam.local\meridiamdata\O:\Users\patrymg\Desktop\Compar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enter-dfs01\Data\Users\r.ribeiro\Desktop\COEG%20-%20Guyane\HydroWater.xla"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BX_Anlagen_2508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enter-dfs01\Data\Users\charlie.desmoulins\Library\Containers\com.apple.mail\Data\Library\Mail%20Downloads\14410301-9C25-4798-AC41-D1059BC404A1\Cog&#233;TB.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et%20telegestion%20agirest%2010ans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enter-dfs01\Data\Users\charlie.desmoulins\Library\Containers\com.apple.mail\Data\Library\Mail%20Downloads\14410301-9C25-4798-AC41-D1059BC404A1\01inco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enter-dfs01\Data\Users\charlie.desmoulins\Library\Containers\com.apple.mail\Data\Library\Mail%20Downloads\14410301-9C25-4798-AC41-D1059BC404A1\15stoc0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001FJShistoricoLI.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LiaisonExterneR&#233;cup&#233;r&#233;e2"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ridiam.local\meridiamdata\O:\Users\huondekermadece\AppData\Roaming\Microsoft\Excel\AgroPPPu_131007_newTFP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upsundocycle"/>
      <sheetName val="upsundo"/>
      <sheetName val="Compare"/>
    </sheetNames>
    <definedNames>
      <definedName name="Header1"/>
    </definedNames>
    <sheetDataSet>
      <sheetData sheetId="0">
        <row r="3">
          <cell r="C3">
            <v>0</v>
          </cell>
        </row>
      </sheetData>
      <sheetData sheetId="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réseaux"/>
      <sheetName val="Registre"/>
      <sheetName val="PG"/>
      <sheetName val="Cal réseaux"/>
      <sheetName val="Expansion"/>
      <sheetName val="Pompe"/>
      <sheetName val="Paramètres"/>
    </sheetNames>
    <sheetDataSet>
      <sheetData sheetId="0">
        <row r="5">
          <cell r="K5" t="str">
            <v>Elément réseaux</v>
          </cell>
        </row>
        <row r="6">
          <cell r="K6" t="str">
            <v>- Réseau de distribution</v>
          </cell>
        </row>
        <row r="7">
          <cell r="K7" t="str">
            <v>- Réseau d'alimentation chauffage</v>
          </cell>
        </row>
        <row r="9">
          <cell r="K9" t="str">
            <v>Robinetterie d'isolement (entièrrement ouverte)</v>
          </cell>
        </row>
        <row r="10">
          <cell r="K10" t="str">
            <v>- Robinet vanne</v>
          </cell>
          <cell r="L10">
            <v>8</v>
          </cell>
        </row>
        <row r="11">
          <cell r="K11" t="str">
            <v>- Robinet soupape</v>
          </cell>
          <cell r="L11">
            <v>340</v>
          </cell>
        </row>
        <row r="12">
          <cell r="K12" t="str">
            <v>- Robinet soupape, angle 45°</v>
          </cell>
          <cell r="L12">
            <v>55</v>
          </cell>
        </row>
        <row r="13">
          <cell r="K13" t="str">
            <v>- Robinet soupape, angle 90°</v>
          </cell>
          <cell r="L13">
            <v>150</v>
          </cell>
        </row>
        <row r="14">
          <cell r="K14" t="str">
            <v>- Vanne papillon (2" to 8")</v>
          </cell>
          <cell r="L14">
            <v>45</v>
          </cell>
        </row>
        <row r="15">
          <cell r="K15" t="str">
            <v>- Robinet boisseau - d1/d2 -1</v>
          </cell>
          <cell r="L15">
            <v>3</v>
          </cell>
        </row>
        <row r="16">
          <cell r="K16" t="str">
            <v>- Robinet boisseau - d1/d2 = 0.8</v>
          </cell>
          <cell r="L16">
            <v>7</v>
          </cell>
        </row>
        <row r="17">
          <cell r="K17" t="str">
            <v>- Robinet boisseau - d1/d2 = 0.7</v>
          </cell>
          <cell r="L17">
            <v>12</v>
          </cell>
        </row>
        <row r="18">
          <cell r="K18" t="str">
            <v>- Robinet boisseau - d1/d2 = 0.6</v>
          </cell>
          <cell r="L18">
            <v>23</v>
          </cell>
        </row>
        <row r="20">
          <cell r="K20" t="str">
            <v>Clapet de non retour (entièrrement ouvert)</v>
          </cell>
        </row>
        <row r="21">
          <cell r="K21" t="str">
            <v>- Clapet sécurité à soupape</v>
          </cell>
          <cell r="L21">
            <v>600</v>
          </cell>
        </row>
        <row r="22">
          <cell r="K22" t="str">
            <v>- Clapet sécurité à battant</v>
          </cell>
          <cell r="L22">
            <v>50</v>
          </cell>
        </row>
        <row r="23">
          <cell r="K23" t="str">
            <v>- Clapet sécurité à disque</v>
          </cell>
          <cell r="L23">
            <v>40</v>
          </cell>
        </row>
        <row r="24">
          <cell r="K24" t="str">
            <v>- Clapet-crépine + filtre</v>
          </cell>
          <cell r="L24">
            <v>420</v>
          </cell>
        </row>
        <row r="25">
          <cell r="K25" t="str">
            <v>- Clapet-crépine</v>
          </cell>
          <cell r="L25">
            <v>75</v>
          </cell>
        </row>
        <row r="28">
          <cell r="K28" t="str">
            <v>Raccords canalisations</v>
          </cell>
        </row>
        <row r="29">
          <cell r="K29" t="str">
            <v>- Té (dérivation)</v>
          </cell>
          <cell r="L29">
            <v>60</v>
          </cell>
        </row>
        <row r="30">
          <cell r="K30" t="str">
            <v>- Té (passage ligne droite)</v>
          </cell>
          <cell r="L30">
            <v>20</v>
          </cell>
        </row>
        <row r="32">
          <cell r="K32" t="str">
            <v>- Coude standard 90°</v>
          </cell>
          <cell r="L32">
            <v>30</v>
          </cell>
        </row>
        <row r="33">
          <cell r="K33" t="str">
            <v>- Coude standard 45°</v>
          </cell>
          <cell r="L33">
            <v>16</v>
          </cell>
        </row>
        <row r="34">
          <cell r="K34" t="str">
            <v>- Coude long rayon 90°</v>
          </cell>
          <cell r="L34">
            <v>16</v>
          </cell>
        </row>
        <row r="35">
          <cell r="K35" t="str">
            <v>- Coude petit rayon</v>
          </cell>
          <cell r="L35">
            <v>50</v>
          </cell>
        </row>
        <row r="36">
          <cell r="K36" t="str">
            <v>- Coude 90° - r/d = 1</v>
          </cell>
          <cell r="L36">
            <v>20</v>
          </cell>
        </row>
        <row r="37">
          <cell r="K37" t="str">
            <v>- Coude 90° - r/d = 1,5</v>
          </cell>
          <cell r="L37">
            <v>14</v>
          </cell>
        </row>
        <row r="38">
          <cell r="K38" t="str">
            <v>- Coude 90° - r/d = 2</v>
          </cell>
          <cell r="L38">
            <v>12</v>
          </cell>
        </row>
        <row r="39">
          <cell r="K39" t="str">
            <v>- Coude 90° - r/d = 3</v>
          </cell>
          <cell r="L39">
            <v>12</v>
          </cell>
        </row>
        <row r="40">
          <cell r="K40" t="str">
            <v>- Coude 90° - r/d = 4</v>
          </cell>
          <cell r="L40">
            <v>14</v>
          </cell>
        </row>
        <row r="41">
          <cell r="K41" t="str">
            <v>- Coude 90° - r/d = 6</v>
          </cell>
          <cell r="L41">
            <v>17</v>
          </cell>
        </row>
        <row r="42">
          <cell r="K42" t="str">
            <v>- Coude 90° - r/d = 8</v>
          </cell>
          <cell r="L42">
            <v>24</v>
          </cell>
        </row>
        <row r="43">
          <cell r="K43" t="str">
            <v>- Coude 90° - r/d = 10</v>
          </cell>
          <cell r="L43">
            <v>30</v>
          </cell>
        </row>
        <row r="44">
          <cell r="K44" t="str">
            <v>- Coude 90° - r/d = 12</v>
          </cell>
          <cell r="L44">
            <v>34</v>
          </cell>
        </row>
        <row r="45">
          <cell r="K45" t="str">
            <v>- Coude 90° - r/d = 14</v>
          </cell>
          <cell r="L45">
            <v>38</v>
          </cell>
        </row>
        <row r="46">
          <cell r="K46" t="str">
            <v>- Coude 90° - r/d = 20</v>
          </cell>
          <cell r="L46">
            <v>50</v>
          </cell>
        </row>
        <row r="48">
          <cell r="K48" t="str">
            <v>- Mitre coudée : a = 30°</v>
          </cell>
          <cell r="L48">
            <v>8</v>
          </cell>
        </row>
        <row r="49">
          <cell r="K49" t="str">
            <v>- Mitre coudée : a = 45°</v>
          </cell>
          <cell r="L49">
            <v>15</v>
          </cell>
        </row>
        <row r="50">
          <cell r="K50" t="str">
            <v>- Mitre coudée : a = 60°</v>
          </cell>
          <cell r="L50">
            <v>25</v>
          </cell>
        </row>
        <row r="51">
          <cell r="K51" t="str">
            <v>- Mitre coudée : a = 90°</v>
          </cell>
          <cell r="L51">
            <v>60</v>
          </cell>
        </row>
        <row r="52">
          <cell r="K52" t="str">
            <v>- Coude 180°</v>
          </cell>
          <cell r="L52">
            <v>50</v>
          </cell>
        </row>
        <row r="54">
          <cell r="K54" t="str">
            <v>Coefficients de résistance accessoires par changement de section</v>
          </cell>
        </row>
        <row r="55">
          <cell r="K55" t="str">
            <v>Changement de section (Accroissement)</v>
          </cell>
        </row>
        <row r="56">
          <cell r="K56" t="str">
            <v>- Réduction - d2/d1 = 0.90</v>
          </cell>
          <cell r="M56">
            <v>2.5999999999999999E-2</v>
          </cell>
        </row>
        <row r="57">
          <cell r="K57" t="str">
            <v>- Réduction - d2/d1 = 0.80</v>
          </cell>
          <cell r="M57">
            <v>0.13</v>
          </cell>
        </row>
        <row r="58">
          <cell r="K58" t="str">
            <v>- Réduction - d2/d1 = 0.75</v>
          </cell>
          <cell r="M58">
            <v>0.16</v>
          </cell>
        </row>
        <row r="59">
          <cell r="K59" t="str">
            <v>- Réduction - d2/d1 = 0.67</v>
          </cell>
          <cell r="M59">
            <v>0.28000000000000003</v>
          </cell>
        </row>
        <row r="60">
          <cell r="K60" t="str">
            <v>- Réduction - d2/d1 = 0.50</v>
          </cell>
          <cell r="M60">
            <v>0.5</v>
          </cell>
        </row>
        <row r="61">
          <cell r="K61" t="str">
            <v>Changement de section (rétricissement)</v>
          </cell>
          <cell r="M61">
            <v>8.0000000000000002E-3</v>
          </cell>
        </row>
        <row r="62">
          <cell r="K62" t="str">
            <v>- Réduction - d1/d2 = 0.90</v>
          </cell>
          <cell r="M62">
            <v>8.0000000000000002E-3</v>
          </cell>
        </row>
        <row r="63">
          <cell r="K63" t="str">
            <v>- Réduction - d1/d2 = 0.80</v>
          </cell>
          <cell r="M63">
            <v>4.1000000000000002E-2</v>
          </cell>
        </row>
        <row r="64">
          <cell r="K64" t="str">
            <v>- Réduction - d1/d2 = 0.75</v>
          </cell>
          <cell r="M64">
            <v>4.9000000000000002E-2</v>
          </cell>
        </row>
        <row r="65">
          <cell r="K65" t="str">
            <v>- Réduction - d1/d2 = 0.67</v>
          </cell>
          <cell r="M65">
            <v>8.5000000000000006E-2</v>
          </cell>
        </row>
        <row r="66">
          <cell r="K66" t="str">
            <v>- Réduction - d1/d2 = 0.50</v>
          </cell>
          <cell r="M66">
            <v>0.16</v>
          </cell>
        </row>
        <row r="68">
          <cell r="K68" t="str">
            <v>Aspirations directes</v>
          </cell>
        </row>
        <row r="69">
          <cell r="K69" t="str">
            <v>- Entrée affleurante - r/d = 0.00 ()</v>
          </cell>
          <cell r="M69">
            <v>0.5</v>
          </cell>
        </row>
        <row r="70">
          <cell r="K70" t="str">
            <v>- Entrée affleurante - r/d = 0.02</v>
          </cell>
          <cell r="M70">
            <v>0.28000000000000003</v>
          </cell>
        </row>
        <row r="71">
          <cell r="K71" t="str">
            <v>- Entrée affleurante - r/d = 0.04</v>
          </cell>
          <cell r="M71">
            <v>0.24</v>
          </cell>
        </row>
        <row r="72">
          <cell r="K72" t="str">
            <v>- Entrée affleurante - r/d = 0.06</v>
          </cell>
          <cell r="M72">
            <v>0.15</v>
          </cell>
        </row>
        <row r="73">
          <cell r="K73" t="str">
            <v>- Entrée affleurante - r/d = 0.10</v>
          </cell>
          <cell r="M73">
            <v>0.09</v>
          </cell>
        </row>
        <row r="74">
          <cell r="K74" t="str">
            <v>- Entrée affleurante arrondie</v>
          </cell>
          <cell r="M74">
            <v>0.04</v>
          </cell>
        </row>
        <row r="75">
          <cell r="K75" t="str">
            <v xml:space="preserve">- Entrée de projection centripète tous types </v>
          </cell>
          <cell r="M75">
            <v>0.78</v>
          </cell>
        </row>
        <row r="76">
          <cell r="K76" t="str">
            <v>- Sortie canalisation</v>
          </cell>
          <cell r="M76">
            <v>1</v>
          </cell>
        </row>
        <row r="78">
          <cell r="K78" t="str">
            <v>Comptage</v>
          </cell>
          <cell r="M78" t="str">
            <v>K Value</v>
          </cell>
        </row>
        <row r="79">
          <cell r="K79" t="str">
            <v>- Compteur disque (K : 3,4 à 10)</v>
          </cell>
          <cell r="M79">
            <v>10</v>
          </cell>
        </row>
        <row r="80">
          <cell r="K80" t="str">
            <v xml:space="preserve">- Compteur rotatif </v>
          </cell>
          <cell r="M80">
            <v>10</v>
          </cell>
        </row>
        <row r="81">
          <cell r="K81" t="str">
            <v>- Compteur piston</v>
          </cell>
          <cell r="M81">
            <v>15</v>
          </cell>
        </row>
        <row r="82">
          <cell r="K82" t="str">
            <v>- Compteur turbine (K : 5 à 7.5)</v>
          </cell>
          <cell r="M82">
            <v>7.5</v>
          </cell>
        </row>
        <row r="83">
          <cell r="K83" t="str">
            <v>- Coudes ondulé intérieur</v>
          </cell>
          <cell r="M83" t="str">
            <v>1.3 - 1.6 fois la valeur pour coude lisse (times value for smooth bend)</v>
          </cell>
        </row>
        <row r="85">
          <cell r="K85" t="str">
            <v>- Branchement radiateurs + robinetterie</v>
          </cell>
          <cell r="M85">
            <v>15</v>
          </cell>
        </row>
        <row r="86">
          <cell r="K86" t="str">
            <v xml:space="preserve">- Piquage sur réseaux aller et  retour, </v>
          </cell>
        </row>
        <row r="87">
          <cell r="K87" t="str">
            <v xml:space="preserve">  + radiateur, robinetterie</v>
          </cell>
        </row>
        <row r="89">
          <cell r="K89" t="str">
            <v>- Ensemble chaudière + robinetterie</v>
          </cell>
          <cell r="M89">
            <v>12</v>
          </cell>
        </row>
        <row r="90">
          <cell r="K90" t="str">
            <v xml:space="preserve">  Entrée et sortie chaudière y/c changements</v>
          </cell>
        </row>
        <row r="91">
          <cell r="K91" t="str">
            <v xml:space="preserve">   brusques de sections, entrée et sortie</v>
          </cell>
        </row>
        <row r="92">
          <cell r="K92" t="str">
            <v xml:space="preserve">   vanne, tuyauterie de dérivation, piquage</v>
          </cell>
        </row>
        <row r="93">
          <cell r="K93" t="str">
            <v xml:space="preserve">   du vase d'expansion (8 à 12)</v>
          </cell>
        </row>
        <row r="95">
          <cell r="K95" t="str">
            <v>Tronçon entre 2 piquages</v>
          </cell>
        </row>
        <row r="96">
          <cell r="K96" t="str">
            <v>- sans variation de section</v>
          </cell>
          <cell r="M96">
            <v>1.5</v>
          </cell>
        </row>
        <row r="97">
          <cell r="K97" t="str">
            <v>- avec variation de section</v>
          </cell>
          <cell r="M97">
            <v>3.5</v>
          </cell>
        </row>
      </sheetData>
      <sheetData sheetId="1"/>
      <sheetData sheetId="2"/>
      <sheetData sheetId="3">
        <row r="5">
          <cell r="K5" t="str">
            <v>Elément réseaux</v>
          </cell>
        </row>
      </sheetData>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z.rechn."/>
      <sheetName val="Informatio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météo"/>
      <sheetName val="données_météo"/>
      <sheetName val="CogéTB"/>
      <sheetName val="calculs"/>
      <sheetName val="Simul"/>
      <sheetName val="Conso Thermie"/>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aliser votre emprunt"/>
      <sheetName val="Données"/>
      <sheetName val="Table d'amortissement"/>
      <sheetName val="Graphique de récapitulation"/>
      <sheetName val="Macros"/>
      <sheetName val="Verrouiller"/>
      <sheetName val="ModifierEmprunt"/>
      <sheetName val="Int. Data Table"/>
      <sheetName val="Int_ Data Table"/>
      <sheetName val="pret telegestion agirest 10ans2"/>
      <sheetName val="Personnaliser_votre_emprunt"/>
      <sheetName val="Table_d'amortissement"/>
      <sheetName val="Graphique_de_récapitulation"/>
      <sheetName val="Int__Data_Table"/>
      <sheetName val="Int__Data_Table1"/>
      <sheetName val="pret_telegestion_agirest_10ans2"/>
      <sheetName val="Portfolio_Assets"/>
      <sheetName val="ExistingDebt"/>
      <sheetName val="Cov"/>
      <sheetName val="Extract"/>
      <sheetName val="Hedging"/>
      <sheetName val="Opex"/>
      <sheetName val="Hanau_Portfolio"/>
      <sheetName val="Pitch"/>
      <sheetName val="Control"/>
      <sheetName val="Hyp_refi"/>
      <sheetName val="Hyp_SPV"/>
      <sheetName val="Hyp_Asset"/>
      <sheetName val="HoldCo"/>
      <sheetName val="Assets"/>
      <sheetName val="HE"/>
      <sheetName val="Espinasses"/>
      <sheetName val="Cernay"/>
      <sheetName val="Salleles"/>
      <sheetName val="Sigma"/>
      <sheetName val="CS6"/>
      <sheetName val="M12"/>
      <sheetName val="M16"/>
      <sheetName val="Data"/>
      <sheetName val="CF_Extract_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Sheet Name</v>
          </cell>
          <cell r="B3" t="str">
            <v>Cell Address</v>
          </cell>
          <cell r="C3" t="str">
            <v>Action Code</v>
          </cell>
          <cell r="D3">
            <v>1</v>
          </cell>
          <cell r="E3">
            <v>44</v>
          </cell>
          <cell r="F3">
            <v>2</v>
          </cell>
          <cell r="G3">
            <v>61</v>
          </cell>
          <cell r="H3">
            <v>64</v>
          </cell>
          <cell r="I3">
            <v>353</v>
          </cell>
          <cell r="J3">
            <v>785</v>
          </cell>
          <cell r="K3">
            <v>43</v>
          </cell>
          <cell r="L3">
            <v>86</v>
          </cell>
          <cell r="M3">
            <v>45</v>
          </cell>
          <cell r="N3">
            <v>-999</v>
          </cell>
          <cell r="O3">
            <v>49</v>
          </cell>
          <cell r="P3">
            <v>972</v>
          </cell>
          <cell r="Q3">
            <v>39</v>
          </cell>
          <cell r="R3">
            <v>81</v>
          </cell>
          <cell r="S3">
            <v>82</v>
          </cell>
          <cell r="T3">
            <v>352</v>
          </cell>
          <cell r="U3">
            <v>31</v>
          </cell>
          <cell r="V3">
            <v>47</v>
          </cell>
          <cell r="W3">
            <v>27</v>
          </cell>
          <cell r="X3">
            <v>34</v>
          </cell>
          <cell r="Y3">
            <v>46</v>
          </cell>
          <cell r="Z3">
            <v>41</v>
          </cell>
          <cell r="AA3">
            <v>886</v>
          </cell>
          <cell r="AB3">
            <v>58</v>
          </cell>
        </row>
        <row r="4">
          <cell r="A4" t="str">
            <v>Données</v>
          </cell>
          <cell r="B4" t="str">
            <v>F16</v>
          </cell>
          <cell r="C4">
            <v>2</v>
          </cell>
          <cell r="D4" t="str">
            <v>$#,##0.00_);("$"#,##0.00)</v>
          </cell>
          <cell r="E4" t="str">
            <v>£#,##0.00_);("£"#,##0.00)</v>
          </cell>
          <cell r="F4" t="str">
            <v>$#,##0.00_);("$"#,##0.00)</v>
          </cell>
          <cell r="G4" t="str">
            <v>$#,##0.00_);("$"#,##0.00)</v>
          </cell>
          <cell r="H4" t="str">
            <v>$#,##0.00_);("$"#,##0.00)</v>
          </cell>
          <cell r="I4" t="str">
            <v>IR£#,##0.00_);("IR£"#,##0.00)</v>
          </cell>
          <cell r="J4" t="str">
            <v>#,##0.00_);(#,##0.00)</v>
          </cell>
          <cell r="K4" t="str">
            <v>ÖS #.##0,00_);("ÖS "#.##0,00)</v>
          </cell>
          <cell r="L4" t="str">
            <v>#,##0.00_);(#,##0.00)</v>
          </cell>
          <cell r="M4" t="str">
            <v>kr #.##0,00_);("kr "#.##0,00)</v>
          </cell>
          <cell r="N4" t="str">
            <v># ##0,00 "F"_);(# ##0,00 "F")</v>
          </cell>
          <cell r="O4" t="str">
            <v>#.##0,00 "DM"_);(#.##0,00 "DM")</v>
          </cell>
          <cell r="P4" t="str">
            <v>#,##0.00_D_M_);(#,##0.00_D_M)</v>
          </cell>
          <cell r="Q4" t="str">
            <v>L. #.##0,00_);("L. "#.##0,00)</v>
          </cell>
          <cell r="R4" t="str">
            <v>¥#,##0.00_);("¥"#,##0.00)</v>
          </cell>
          <cell r="S4" t="str">
            <v>#,##0.00_D_M_);(#,##0.00_D_M)</v>
          </cell>
          <cell r="T4" t="str">
            <v>#.##0,00 "F"_);(#.##0,00 "F")</v>
          </cell>
          <cell r="U4" t="str">
            <v>F #.##0,00_);("F "#.##0,00)</v>
          </cell>
          <cell r="V4" t="str">
            <v>kr # ##0,00_);("kr "# ##0,00)</v>
          </cell>
          <cell r="W4" t="str">
            <v>R #,##0.00_);("R "#,##0.00)</v>
          </cell>
          <cell r="X4" t="str">
            <v>#.##0,00 "Pts"_);(#.##0,00 "Pts")</v>
          </cell>
          <cell r="Y4" t="str">
            <v># ##0,00 "kr"_);(# ##0,00 "kr")</v>
          </cell>
          <cell r="Z4" t="str">
            <v>SFr. #'##0.00_);("SFr. "#'##0.00)</v>
          </cell>
          <cell r="AA4" t="str">
            <v>#,##0.00_D_M_);(#,##0.00_D_M)</v>
          </cell>
          <cell r="AB4" t="str">
            <v>Bs #.##0,00_);("Bs "#.##0,00)</v>
          </cell>
        </row>
        <row r="5">
          <cell r="A5" t="str">
            <v>Données</v>
          </cell>
          <cell r="B5" t="str">
            <v>I20:I21</v>
          </cell>
          <cell r="C5">
            <v>2</v>
          </cell>
          <cell r="D5" t="str">
            <v>$#,##0.00_);("$"#,##0.00)</v>
          </cell>
          <cell r="E5" t="str">
            <v>£#,##0.00_);("£"#,##0.00)</v>
          </cell>
          <cell r="F5" t="str">
            <v>$#,##0.00_);("$"#,##0.00)</v>
          </cell>
          <cell r="G5" t="str">
            <v>$#,##0.00_);("$"#,##0.00)</v>
          </cell>
          <cell r="H5" t="str">
            <v>$#,##0.00_);("$"#,##0.00)</v>
          </cell>
          <cell r="I5" t="str">
            <v>IR£#,##0.00_);("IR£"#,##0.00)</v>
          </cell>
          <cell r="J5" t="str">
            <v>#,##0.00_);(#,##0.00)</v>
          </cell>
          <cell r="K5" t="str">
            <v>ÖS #.##0,00_);("ÖS "#.##0,00)</v>
          </cell>
          <cell r="L5" t="str">
            <v>#,##0.00_);(#,##0.00)</v>
          </cell>
          <cell r="M5" t="str">
            <v>kr #.##0,00_);("kr "#.##0,00)</v>
          </cell>
          <cell r="N5" t="str">
            <v># ##0,00 "F"_);(# ##0,00 "F")</v>
          </cell>
          <cell r="O5" t="str">
            <v>#.##0,00 "DM"_);(#.##0,00 "DM")</v>
          </cell>
          <cell r="P5" t="str">
            <v>#,##0.00_D_M_);(#,##0.00_D_M)</v>
          </cell>
          <cell r="Q5" t="str">
            <v>L. #.##0,00_);("L. "#.##0,00)</v>
          </cell>
          <cell r="R5" t="str">
            <v>¥#,##0.00_);("¥"#,##0.00)</v>
          </cell>
          <cell r="S5" t="str">
            <v>#,##0.00_D_M_);(#,##0.00_D_M)</v>
          </cell>
          <cell r="T5" t="str">
            <v>#.##0,00 "F"_);(#.##0,00 "F")</v>
          </cell>
          <cell r="U5" t="str">
            <v>F #.##0,00_);("F "#.##0,00)</v>
          </cell>
          <cell r="V5" t="str">
            <v>kr # ##0,00_);("kr "# ##0,00)</v>
          </cell>
          <cell r="W5" t="str">
            <v>R #,##0.00_);("R "#,##0.00)</v>
          </cell>
          <cell r="X5" t="str">
            <v>#.##0,00 "Pts"_);(#.##0,00 "Pts")</v>
          </cell>
          <cell r="Y5" t="str">
            <v># ##0,00 "kr"_);(# ##0,00 "kr")</v>
          </cell>
          <cell r="Z5" t="str">
            <v>SFr. #'##0.00_);("SFr. "#'##0.00)</v>
          </cell>
          <cell r="AA5" t="str">
            <v>#,##0.00_D_M_);(#,##0.00_D_M)</v>
          </cell>
          <cell r="AB5" t="str">
            <v>Bs #.##0,00_);("Bs "#.##0,00)</v>
          </cell>
        </row>
        <row r="6">
          <cell r="A6" t="str">
            <v>Données</v>
          </cell>
          <cell r="B6" t="str">
            <v>I23</v>
          </cell>
          <cell r="C6">
            <v>2</v>
          </cell>
          <cell r="D6" t="str">
            <v>$#,##0.00_);("$"#,##0.00)</v>
          </cell>
          <cell r="E6" t="str">
            <v>£#,##0.00_);("£"#,##0.00)</v>
          </cell>
          <cell r="F6" t="str">
            <v>$#,##0.00_);("$"#,##0.00)</v>
          </cell>
          <cell r="G6" t="str">
            <v>$#,##0.00_);("$"#,##0.00)</v>
          </cell>
          <cell r="H6" t="str">
            <v>$#,##0.00_);("$"#,##0.00)</v>
          </cell>
          <cell r="I6" t="str">
            <v>IR£#,##0.00_);("IR£"#,##0.00)</v>
          </cell>
          <cell r="J6" t="str">
            <v>#,##0.00_);(#,##0.00)</v>
          </cell>
          <cell r="K6" t="str">
            <v>ÖS #.##0,00_);("ÖS "#.##0,00)</v>
          </cell>
          <cell r="L6" t="str">
            <v>#,##0.00_);(#,##0.00)</v>
          </cell>
          <cell r="M6" t="str">
            <v>kr #.##0,00_);("kr "#.##0,00)</v>
          </cell>
          <cell r="N6" t="str">
            <v># ##0,00 "F"_);(# ##0,00 "F")</v>
          </cell>
          <cell r="O6" t="str">
            <v>#.##0,00 "DM"_);(#.##0,00 "DM")</v>
          </cell>
          <cell r="P6" t="str">
            <v>#,##0.00_D_M_);(#,##0.00_D_M)</v>
          </cell>
          <cell r="Q6" t="str">
            <v>L. #.##0,00_);("L. "#.##0,00)</v>
          </cell>
          <cell r="R6" t="str">
            <v>¥#,##0.00_);("¥"#,##0.00)</v>
          </cell>
          <cell r="S6" t="str">
            <v>#,##0.00_D_M_);(#,##0.00_D_M)</v>
          </cell>
          <cell r="T6" t="str">
            <v>#.##0,00 "F"_);(#.##0,00 "F")</v>
          </cell>
          <cell r="U6" t="str">
            <v>F #.##0,00_);("F "#.##0,00)</v>
          </cell>
          <cell r="V6" t="str">
            <v>kr # ##0,00_);("kr "# ##0,00)</v>
          </cell>
          <cell r="W6" t="str">
            <v>R #,##0.00_);("R "#,##0.00)</v>
          </cell>
          <cell r="X6" t="str">
            <v>#.##0,00 "Pts"_);(#.##0,00 "Pts")</v>
          </cell>
          <cell r="Y6" t="str">
            <v># ##0,00 "kr"_);(# ##0,00 "kr")</v>
          </cell>
          <cell r="Z6" t="str">
            <v>SFr. #'##0.00_);("SFr. "#'##0.00)</v>
          </cell>
          <cell r="AA6" t="str">
            <v>#,##0.00_D_M_);(#,##0.00_D_M)</v>
          </cell>
          <cell r="AB6" t="str">
            <v>Bs #.##0,00_);("Bs "#.##0,00)</v>
          </cell>
        </row>
        <row r="7">
          <cell r="A7" t="str">
            <v>Données</v>
          </cell>
          <cell r="B7" t="str">
            <v>F23</v>
          </cell>
          <cell r="C7">
            <v>2</v>
          </cell>
          <cell r="D7" t="str">
            <v>$#,##0.00_);("$"#,##0.00)</v>
          </cell>
          <cell r="E7" t="str">
            <v>£#,##0.00_);("£"#,##0.00)</v>
          </cell>
          <cell r="F7" t="str">
            <v>$#,##0.00_);("$"#,##0.00)</v>
          </cell>
          <cell r="G7" t="str">
            <v>$#,##0.00_);("$"#,##0.00)</v>
          </cell>
          <cell r="H7" t="str">
            <v>$#,##0.00_);("$"#,##0.00)</v>
          </cell>
          <cell r="I7" t="str">
            <v>IR£#,##0.00_);("IR£"#,##0.00)</v>
          </cell>
          <cell r="J7" t="str">
            <v>#,##0.00_);(#,##0.00)</v>
          </cell>
          <cell r="K7" t="str">
            <v>ÖS #.##0,00_);("ÖS "#.##0,00)</v>
          </cell>
          <cell r="L7" t="str">
            <v>#,##0.00_);(#,##0.00)</v>
          </cell>
          <cell r="M7" t="str">
            <v>kr #.##0,00_);("kr "#.##0,00)</v>
          </cell>
          <cell r="N7" t="str">
            <v># ##0,00 "F"_);(# ##0,00 "F")</v>
          </cell>
          <cell r="O7" t="str">
            <v>#.##0,00 "DM"_);(#.##0,00 "DM")</v>
          </cell>
          <cell r="P7" t="str">
            <v>#,##0.00_D_M_);(#,##0.00_D_M)</v>
          </cell>
          <cell r="Q7" t="str">
            <v>L. #.##0,00_);("L. "#.##0,00)</v>
          </cell>
          <cell r="R7" t="str">
            <v>¥#,##0.00_);("¥"#,##0.00)</v>
          </cell>
          <cell r="S7" t="str">
            <v>#,##0.00_D_M_);(#,##0.00_D_M)</v>
          </cell>
          <cell r="T7" t="str">
            <v>#.##0,00 "F"_);(#.##0,00 "F")</v>
          </cell>
          <cell r="U7" t="str">
            <v>F #.##0,00_);("F "#.##0,00)</v>
          </cell>
          <cell r="V7" t="str">
            <v>kr # ##0,00_);("kr "# ##0,00)</v>
          </cell>
          <cell r="W7" t="str">
            <v>R #,##0.00_);("R "#,##0.00)</v>
          </cell>
          <cell r="X7" t="str">
            <v>#.##0,00 "Pts"_);(#.##0,00 "Pts")</v>
          </cell>
          <cell r="Y7" t="str">
            <v># ##0,00 "kr"_);(# ##0,00 "kr")</v>
          </cell>
          <cell r="Z7" t="str">
            <v>SFr. #'##0.00_);("SFr. "#'##0.00)</v>
          </cell>
          <cell r="AA7" t="str">
            <v>#,##0.00_D_M_);(#,##0.00_D_M)</v>
          </cell>
          <cell r="AB7" t="str">
            <v>Bs #.##0,00_);("Bs "#.##0,00)</v>
          </cell>
        </row>
        <row r="8">
          <cell r="A8" t="str">
            <v>Données</v>
          </cell>
          <cell r="B8" t="str">
            <v>A1</v>
          </cell>
          <cell r="C8">
            <v>4</v>
          </cell>
          <cell r="D8">
            <v>1</v>
          </cell>
          <cell r="E8">
            <v>9</v>
          </cell>
          <cell r="F8">
            <v>1</v>
          </cell>
          <cell r="G8">
            <v>9</v>
          </cell>
          <cell r="H8">
            <v>9</v>
          </cell>
          <cell r="I8">
            <v>9</v>
          </cell>
          <cell r="J8">
            <v>9</v>
          </cell>
          <cell r="K8">
            <v>9</v>
          </cell>
          <cell r="L8">
            <v>9</v>
          </cell>
          <cell r="M8">
            <v>9</v>
          </cell>
          <cell r="N8">
            <v>9</v>
          </cell>
          <cell r="O8">
            <v>9</v>
          </cell>
          <cell r="P8">
            <v>9</v>
          </cell>
          <cell r="Q8">
            <v>9</v>
          </cell>
          <cell r="R8">
            <v>9</v>
          </cell>
          <cell r="S8">
            <v>9</v>
          </cell>
          <cell r="T8">
            <v>9</v>
          </cell>
          <cell r="U8">
            <v>9</v>
          </cell>
          <cell r="V8">
            <v>9</v>
          </cell>
          <cell r="W8">
            <v>9</v>
          </cell>
          <cell r="X8">
            <v>9</v>
          </cell>
          <cell r="Y8">
            <v>9</v>
          </cell>
          <cell r="Z8">
            <v>9</v>
          </cell>
          <cell r="AA8">
            <v>9</v>
          </cell>
          <cell r="AB8">
            <v>9</v>
          </cell>
        </row>
        <row r="9">
          <cell r="A9" t="str">
            <v>Table d'amortissement</v>
          </cell>
          <cell r="B9" t="str">
            <v>A1</v>
          </cell>
          <cell r="C9">
            <v>4</v>
          </cell>
          <cell r="D9">
            <v>1</v>
          </cell>
          <cell r="E9">
            <v>9</v>
          </cell>
          <cell r="F9">
            <v>1</v>
          </cell>
          <cell r="G9">
            <v>9</v>
          </cell>
          <cell r="H9">
            <v>9</v>
          </cell>
          <cell r="I9">
            <v>9</v>
          </cell>
          <cell r="J9">
            <v>9</v>
          </cell>
          <cell r="K9">
            <v>9</v>
          </cell>
          <cell r="L9">
            <v>9</v>
          </cell>
          <cell r="M9">
            <v>9</v>
          </cell>
          <cell r="N9">
            <v>9</v>
          </cell>
          <cell r="O9">
            <v>9</v>
          </cell>
          <cell r="P9">
            <v>9</v>
          </cell>
          <cell r="Q9">
            <v>9</v>
          </cell>
          <cell r="R9">
            <v>9</v>
          </cell>
          <cell r="S9">
            <v>9</v>
          </cell>
          <cell r="T9">
            <v>9</v>
          </cell>
          <cell r="U9">
            <v>9</v>
          </cell>
          <cell r="V9">
            <v>9</v>
          </cell>
          <cell r="W9">
            <v>9</v>
          </cell>
          <cell r="X9">
            <v>9</v>
          </cell>
          <cell r="Y9">
            <v>9</v>
          </cell>
          <cell r="Z9">
            <v>9</v>
          </cell>
          <cell r="AA9">
            <v>9</v>
          </cell>
          <cell r="AB9">
            <v>9</v>
          </cell>
        </row>
        <row r="10">
          <cell r="A10" t="str">
            <v>Graphique de récapitulation</v>
          </cell>
          <cell r="B10" t="str">
            <v>A1</v>
          </cell>
          <cell r="C10">
            <v>4</v>
          </cell>
          <cell r="D10">
            <v>1</v>
          </cell>
          <cell r="E10">
            <v>9</v>
          </cell>
          <cell r="F10">
            <v>1</v>
          </cell>
          <cell r="G10">
            <v>9</v>
          </cell>
          <cell r="H10">
            <v>9</v>
          </cell>
          <cell r="I10">
            <v>9</v>
          </cell>
          <cell r="J10">
            <v>9</v>
          </cell>
          <cell r="K10">
            <v>9</v>
          </cell>
          <cell r="L10">
            <v>9</v>
          </cell>
          <cell r="M10">
            <v>9</v>
          </cell>
          <cell r="N10">
            <v>9</v>
          </cell>
          <cell r="O10">
            <v>9</v>
          </cell>
          <cell r="P10">
            <v>9</v>
          </cell>
          <cell r="Q10">
            <v>9</v>
          </cell>
          <cell r="R10">
            <v>9</v>
          </cell>
          <cell r="S10">
            <v>9</v>
          </cell>
          <cell r="T10">
            <v>9</v>
          </cell>
          <cell r="U10">
            <v>9</v>
          </cell>
          <cell r="V10">
            <v>9</v>
          </cell>
          <cell r="W10">
            <v>9</v>
          </cell>
          <cell r="X10">
            <v>9</v>
          </cell>
          <cell r="Y10">
            <v>9</v>
          </cell>
          <cell r="Z10">
            <v>9</v>
          </cell>
          <cell r="AA10">
            <v>9</v>
          </cell>
          <cell r="AB10">
            <v>9</v>
          </cell>
        </row>
      </sheetData>
      <sheetData sheetId="8"/>
      <sheetData sheetId="9" refreshError="1"/>
      <sheetData sheetId="10">
        <row r="7">
          <cell r="H7" t="str">
            <v>Placez votre pointeur</v>
          </cell>
        </row>
      </sheetData>
      <sheetData sheetId="11"/>
      <sheetData sheetId="12"/>
      <sheetData sheetId="13"/>
      <sheetData sheetId="14"/>
      <sheetData sheetId="15"/>
      <sheetData sheetId="16">
        <row r="3">
          <cell r="D3" t="str">
            <v># Projects</v>
          </cell>
        </row>
      </sheetData>
      <sheetData sheetId="17"/>
      <sheetData sheetId="18">
        <row r="5">
          <cell r="B5" t="str">
            <v>Project Hanau</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A"/>
      <sheetName val="MGN"/>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INCO"/>
      <sheetName val="APOSITOS"/>
      <sheetName val="HIGI"/>
      <sheetName val="INTER"/>
      <sheetName val="1998"/>
      <sheetName val="1999"/>
      <sheetName val="2000"/>
      <sheetName val="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h65-0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général"/>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ommaire"/>
      <sheetName val="Résultats "/>
      <sheetName val="Commande"/>
      <sheetName val="Graphes"/>
      <sheetName val="Tableaux"/>
      <sheetName val="Scenarios"/>
      <sheetName val="Hyp_gén"/>
      <sheetName val="Hyp_Fin"/>
      <sheetName val="Hyp_Coûts"/>
      <sheetName val="Checks"/>
      <sheetName val="Temps"/>
      <sheetName val="Revenus"/>
      <sheetName val="Capex - Opex"/>
      <sheetName val="Fin"/>
      <sheetName val="Acc"/>
      <sheetName val="Taxes"/>
      <sheetName val="FS"/>
      <sheetName val="FS-A"/>
      <sheetName val="Annexes"/>
      <sheetName val="Traduction"/>
    </sheetNames>
    <sheetDataSet>
      <sheetData sheetId="0" refreshError="1"/>
      <sheetData sheetId="1" refreshError="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ABF8F"/>
  </sheetPr>
  <dimension ref="A1:E13"/>
  <sheetViews>
    <sheetView tabSelected="1" workbookViewId="0"/>
  </sheetViews>
  <sheetFormatPr baseColWidth="10" defaultColWidth="11.54296875" defaultRowHeight="14.5" x14ac:dyDescent="0.35"/>
  <cols>
    <col min="1" max="1" width="11.453125" style="149" customWidth="1"/>
    <col min="2" max="2" width="11.54296875" style="149"/>
    <col min="3" max="3" width="25.54296875" style="149" customWidth="1"/>
    <col min="4" max="16384" width="11.54296875" style="149"/>
  </cols>
  <sheetData>
    <row r="1" spans="1:5" x14ac:dyDescent="0.35">
      <c r="A1" s="139"/>
      <c r="B1" s="139"/>
      <c r="C1" s="139"/>
      <c r="D1" s="139"/>
      <c r="E1" s="139"/>
    </row>
    <row r="2" spans="1:5" x14ac:dyDescent="0.35">
      <c r="A2" s="139"/>
      <c r="B2" s="199" t="s">
        <v>161</v>
      </c>
      <c r="C2" s="199"/>
      <c r="D2" s="199"/>
      <c r="E2" s="139"/>
    </row>
    <row r="3" spans="1:5" x14ac:dyDescent="0.35">
      <c r="A3" s="139"/>
      <c r="B3" s="160"/>
      <c r="C3" s="161" t="s">
        <v>171</v>
      </c>
      <c r="D3" s="160"/>
      <c r="E3" s="139"/>
    </row>
    <row r="4" spans="1:5" ht="19.899999999999999" customHeight="1" x14ac:dyDescent="0.35">
      <c r="A4" s="139"/>
      <c r="B4" s="139"/>
      <c r="C4" s="139"/>
      <c r="D4" s="139"/>
      <c r="E4" s="139"/>
    </row>
    <row r="5" spans="1:5" ht="89.25" customHeight="1" x14ac:dyDescent="0.35">
      <c r="A5" s="139"/>
      <c r="B5" s="198" t="s">
        <v>170</v>
      </c>
      <c r="C5" s="198"/>
      <c r="D5" s="198"/>
      <c r="E5" s="139"/>
    </row>
    <row r="6" spans="1:5" ht="19.899999999999999" customHeight="1" x14ac:dyDescent="0.35">
      <c r="A6" s="139"/>
      <c r="B6" s="139"/>
      <c r="C6" s="139"/>
      <c r="D6" s="139"/>
      <c r="E6" s="139"/>
    </row>
    <row r="7" spans="1:5" ht="19.899999999999999" customHeight="1" x14ac:dyDescent="0.35">
      <c r="A7" s="139" t="s">
        <v>159</v>
      </c>
      <c r="B7" s="148" t="s">
        <v>160</v>
      </c>
      <c r="C7" s="139"/>
      <c r="D7" s="139"/>
      <c r="E7" s="139"/>
    </row>
    <row r="8" spans="1:5" ht="19.899999999999999" customHeight="1" x14ac:dyDescent="0.35">
      <c r="A8" s="139"/>
      <c r="B8" s="197" t="s">
        <v>149</v>
      </c>
      <c r="C8" s="197"/>
      <c r="D8" s="139"/>
      <c r="E8" s="139"/>
    </row>
    <row r="9" spans="1:5" ht="19.899999999999999" customHeight="1" x14ac:dyDescent="0.35">
      <c r="A9" s="139"/>
      <c r="B9" s="8"/>
      <c r="C9" s="150" t="s">
        <v>151</v>
      </c>
      <c r="D9" s="139"/>
      <c r="E9" s="139"/>
    </row>
    <row r="10" spans="1:5" ht="19.899999999999999" customHeight="1" x14ac:dyDescent="0.35">
      <c r="A10" s="139"/>
      <c r="B10" s="151"/>
      <c r="C10" s="150" t="s">
        <v>152</v>
      </c>
      <c r="D10" s="139"/>
      <c r="E10" s="139"/>
    </row>
    <row r="11" spans="1:5" ht="43.15" customHeight="1" x14ac:dyDescent="0.35">
      <c r="A11" s="139"/>
      <c r="B11" s="200" t="s">
        <v>168</v>
      </c>
      <c r="C11" s="200"/>
      <c r="D11" s="200"/>
      <c r="E11" s="139"/>
    </row>
    <row r="12" spans="1:5" ht="19.899999999999999" customHeight="1" x14ac:dyDescent="0.35">
      <c r="A12" s="139"/>
      <c r="B12" s="139"/>
      <c r="C12" s="139"/>
      <c r="D12" s="139"/>
      <c r="E12" s="139"/>
    </row>
    <row r="13" spans="1:5" x14ac:dyDescent="0.35">
      <c r="A13" s="139"/>
      <c r="B13" s="139"/>
      <c r="C13" s="139"/>
      <c r="D13" s="139"/>
      <c r="E13" s="139"/>
    </row>
  </sheetData>
  <mergeCells count="4">
    <mergeCell ref="B8:C8"/>
    <mergeCell ref="B5:D5"/>
    <mergeCell ref="B2:D2"/>
    <mergeCell ref="B11:D1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8">
    <tabColor rgb="FFFABF8F"/>
  </sheetPr>
  <dimension ref="B1:BG16"/>
  <sheetViews>
    <sheetView zoomScale="85" zoomScaleNormal="85" zoomScalePageLayoutView="80" workbookViewId="0">
      <pane xSplit="2" topLeftCell="C1" activePane="topRight" state="frozen"/>
      <selection activeCell="K20" sqref="K20"/>
      <selection pane="topRight"/>
    </sheetView>
  </sheetViews>
  <sheetFormatPr baseColWidth="10" defaultColWidth="10.7265625" defaultRowHeight="14.5" x14ac:dyDescent="0.35"/>
  <cols>
    <col min="1" max="1" width="5.453125" style="2" customWidth="1"/>
    <col min="2" max="2" width="41.453125" style="2" customWidth="1"/>
    <col min="3" max="16384" width="10.7265625" style="2"/>
  </cols>
  <sheetData>
    <row r="1" spans="2:59" ht="26" x14ac:dyDescent="0.35">
      <c r="B1" s="1" t="str">
        <f>"Recettes en k€"&amp;YEAR(annee_ref)</f>
        <v>Recettes en k€2024</v>
      </c>
    </row>
    <row r="3" spans="2:59" x14ac:dyDescent="0.35">
      <c r="B3" s="27" t="s">
        <v>18</v>
      </c>
      <c r="C3" s="65">
        <f>YEAR(annee_ref)</f>
        <v>2024</v>
      </c>
      <c r="D3" s="65">
        <f t="shared" ref="D3:BG3" si="0">IF(C3="","",IF(YEAR(annee_msi)+duree_vie&gt;C3+1,C3+1,""))</f>
        <v>2025</v>
      </c>
      <c r="E3" s="65" t="str">
        <f t="shared" si="0"/>
        <v/>
      </c>
      <c r="F3" s="65" t="str">
        <f t="shared" si="0"/>
        <v/>
      </c>
      <c r="G3" s="65" t="str">
        <f t="shared" si="0"/>
        <v/>
      </c>
      <c r="H3" s="65" t="str">
        <f t="shared" si="0"/>
        <v/>
      </c>
      <c r="I3" s="65" t="str">
        <f t="shared" si="0"/>
        <v/>
      </c>
      <c r="J3" s="65" t="str">
        <f t="shared" si="0"/>
        <v/>
      </c>
      <c r="K3" s="65" t="str">
        <f t="shared" si="0"/>
        <v/>
      </c>
      <c r="L3" s="65" t="str">
        <f t="shared" si="0"/>
        <v/>
      </c>
      <c r="M3" s="65" t="str">
        <f t="shared" si="0"/>
        <v/>
      </c>
      <c r="N3" s="65" t="str">
        <f t="shared" si="0"/>
        <v/>
      </c>
      <c r="O3" s="65" t="str">
        <f t="shared" si="0"/>
        <v/>
      </c>
      <c r="P3" s="65" t="str">
        <f t="shared" si="0"/>
        <v/>
      </c>
      <c r="Q3" s="65" t="str">
        <f t="shared" si="0"/>
        <v/>
      </c>
      <c r="R3" s="65" t="str">
        <f t="shared" si="0"/>
        <v/>
      </c>
      <c r="S3" s="65" t="str">
        <f t="shared" si="0"/>
        <v/>
      </c>
      <c r="T3" s="65" t="str">
        <f t="shared" si="0"/>
        <v/>
      </c>
      <c r="U3" s="65" t="str">
        <f t="shared" si="0"/>
        <v/>
      </c>
      <c r="V3" s="65" t="str">
        <f t="shared" si="0"/>
        <v/>
      </c>
      <c r="W3" s="65" t="str">
        <f t="shared" si="0"/>
        <v/>
      </c>
      <c r="X3" s="65" t="str">
        <f t="shared" si="0"/>
        <v/>
      </c>
      <c r="Y3" s="65" t="str">
        <f t="shared" si="0"/>
        <v/>
      </c>
      <c r="Z3" s="65" t="str">
        <f t="shared" si="0"/>
        <v/>
      </c>
      <c r="AA3" s="65" t="str">
        <f t="shared" si="0"/>
        <v/>
      </c>
      <c r="AB3" s="65" t="str">
        <f t="shared" si="0"/>
        <v/>
      </c>
      <c r="AC3" s="65" t="str">
        <f t="shared" si="0"/>
        <v/>
      </c>
      <c r="AD3" s="65" t="str">
        <f t="shared" si="0"/>
        <v/>
      </c>
      <c r="AE3" s="65" t="str">
        <f t="shared" si="0"/>
        <v/>
      </c>
      <c r="AF3" s="65" t="str">
        <f t="shared" si="0"/>
        <v/>
      </c>
      <c r="AG3" s="65" t="str">
        <f t="shared" si="0"/>
        <v/>
      </c>
      <c r="AH3" s="65" t="str">
        <f t="shared" si="0"/>
        <v/>
      </c>
      <c r="AI3" s="65" t="str">
        <f t="shared" si="0"/>
        <v/>
      </c>
      <c r="AJ3" s="65" t="str">
        <f t="shared" si="0"/>
        <v/>
      </c>
      <c r="AK3" s="65" t="str">
        <f t="shared" si="0"/>
        <v/>
      </c>
      <c r="AL3" s="65" t="str">
        <f t="shared" si="0"/>
        <v/>
      </c>
      <c r="AM3" s="65" t="str">
        <f t="shared" si="0"/>
        <v/>
      </c>
      <c r="AN3" s="65" t="str">
        <f t="shared" si="0"/>
        <v/>
      </c>
      <c r="AO3" s="65" t="str">
        <f t="shared" si="0"/>
        <v/>
      </c>
      <c r="AP3" s="65" t="str">
        <f t="shared" si="0"/>
        <v/>
      </c>
      <c r="AQ3" s="65" t="str">
        <f t="shared" si="0"/>
        <v/>
      </c>
      <c r="AR3" s="65" t="str">
        <f t="shared" si="0"/>
        <v/>
      </c>
      <c r="AS3" s="65" t="str">
        <f t="shared" si="0"/>
        <v/>
      </c>
      <c r="AT3" s="65" t="str">
        <f t="shared" si="0"/>
        <v/>
      </c>
      <c r="AU3" s="65" t="str">
        <f t="shared" si="0"/>
        <v/>
      </c>
      <c r="AV3" s="65" t="str">
        <f t="shared" si="0"/>
        <v/>
      </c>
      <c r="AW3" s="65" t="str">
        <f t="shared" si="0"/>
        <v/>
      </c>
      <c r="AX3" s="65" t="str">
        <f t="shared" si="0"/>
        <v/>
      </c>
      <c r="AY3" s="65" t="str">
        <f t="shared" si="0"/>
        <v/>
      </c>
      <c r="AZ3" s="65" t="str">
        <f t="shared" si="0"/>
        <v/>
      </c>
      <c r="BA3" s="65" t="str">
        <f t="shared" si="0"/>
        <v/>
      </c>
      <c r="BB3" s="65" t="str">
        <f t="shared" si="0"/>
        <v/>
      </c>
      <c r="BC3" s="65" t="str">
        <f t="shared" si="0"/>
        <v/>
      </c>
      <c r="BD3" s="65" t="str">
        <f t="shared" si="0"/>
        <v/>
      </c>
      <c r="BE3" s="65" t="str">
        <f t="shared" si="0"/>
        <v/>
      </c>
      <c r="BF3" s="65" t="str">
        <f t="shared" si="0"/>
        <v/>
      </c>
      <c r="BG3" s="65" t="str">
        <f t="shared" si="0"/>
        <v/>
      </c>
    </row>
    <row r="4" spans="2:59" x14ac:dyDescent="0.35">
      <c r="B4" s="27" t="s">
        <v>75</v>
      </c>
      <c r="C4" s="66">
        <f t="shared" ref="C4:AH4" si="1">IF(C3="","",C3-YEAR(annee_msi))</f>
        <v>-2</v>
      </c>
      <c r="D4" s="66">
        <f t="shared" si="1"/>
        <v>-1</v>
      </c>
      <c r="E4" s="66" t="str">
        <f t="shared" si="1"/>
        <v/>
      </c>
      <c r="F4" s="66" t="str">
        <f t="shared" si="1"/>
        <v/>
      </c>
      <c r="G4" s="66" t="str">
        <f t="shared" si="1"/>
        <v/>
      </c>
      <c r="H4" s="66" t="str">
        <f t="shared" si="1"/>
        <v/>
      </c>
      <c r="I4" s="66" t="str">
        <f t="shared" si="1"/>
        <v/>
      </c>
      <c r="J4" s="66" t="str">
        <f t="shared" si="1"/>
        <v/>
      </c>
      <c r="K4" s="66" t="str">
        <f t="shared" si="1"/>
        <v/>
      </c>
      <c r="L4" s="66" t="str">
        <f t="shared" si="1"/>
        <v/>
      </c>
      <c r="M4" s="66" t="str">
        <f t="shared" si="1"/>
        <v/>
      </c>
      <c r="N4" s="66" t="str">
        <f t="shared" si="1"/>
        <v/>
      </c>
      <c r="O4" s="66" t="str">
        <f t="shared" si="1"/>
        <v/>
      </c>
      <c r="P4" s="66" t="str">
        <f t="shared" si="1"/>
        <v/>
      </c>
      <c r="Q4" s="66" t="str">
        <f t="shared" si="1"/>
        <v/>
      </c>
      <c r="R4" s="66" t="str">
        <f t="shared" si="1"/>
        <v/>
      </c>
      <c r="S4" s="66" t="str">
        <f t="shared" si="1"/>
        <v/>
      </c>
      <c r="T4" s="66" t="str">
        <f t="shared" si="1"/>
        <v/>
      </c>
      <c r="U4" s="66" t="str">
        <f t="shared" si="1"/>
        <v/>
      </c>
      <c r="V4" s="66" t="str">
        <f t="shared" si="1"/>
        <v/>
      </c>
      <c r="W4" s="66" t="str">
        <f t="shared" si="1"/>
        <v/>
      </c>
      <c r="X4" s="66" t="str">
        <f t="shared" si="1"/>
        <v/>
      </c>
      <c r="Y4" s="66" t="str">
        <f t="shared" si="1"/>
        <v/>
      </c>
      <c r="Z4" s="66" t="str">
        <f t="shared" si="1"/>
        <v/>
      </c>
      <c r="AA4" s="66" t="str">
        <f t="shared" si="1"/>
        <v/>
      </c>
      <c r="AB4" s="66" t="str">
        <f t="shared" si="1"/>
        <v/>
      </c>
      <c r="AC4" s="66" t="str">
        <f t="shared" si="1"/>
        <v/>
      </c>
      <c r="AD4" s="66" t="str">
        <f t="shared" si="1"/>
        <v/>
      </c>
      <c r="AE4" s="66" t="str">
        <f t="shared" si="1"/>
        <v/>
      </c>
      <c r="AF4" s="66" t="str">
        <f t="shared" si="1"/>
        <v/>
      </c>
      <c r="AG4" s="66" t="str">
        <f t="shared" si="1"/>
        <v/>
      </c>
      <c r="AH4" s="66" t="str">
        <f t="shared" si="1"/>
        <v/>
      </c>
      <c r="AI4" s="66" t="str">
        <f t="shared" ref="AI4:BG4" si="2">IF(AI3="","",AI3-YEAR(annee_msi))</f>
        <v/>
      </c>
      <c r="AJ4" s="66" t="str">
        <f t="shared" si="2"/>
        <v/>
      </c>
      <c r="AK4" s="66" t="str">
        <f t="shared" si="2"/>
        <v/>
      </c>
      <c r="AL4" s="66" t="str">
        <f t="shared" si="2"/>
        <v/>
      </c>
      <c r="AM4" s="66" t="str">
        <f t="shared" si="2"/>
        <v/>
      </c>
      <c r="AN4" s="66" t="str">
        <f t="shared" si="2"/>
        <v/>
      </c>
      <c r="AO4" s="66" t="str">
        <f t="shared" si="2"/>
        <v/>
      </c>
      <c r="AP4" s="66" t="str">
        <f t="shared" si="2"/>
        <v/>
      </c>
      <c r="AQ4" s="66" t="str">
        <f t="shared" si="2"/>
        <v/>
      </c>
      <c r="AR4" s="66" t="str">
        <f t="shared" si="2"/>
        <v/>
      </c>
      <c r="AS4" s="66" t="str">
        <f t="shared" si="2"/>
        <v/>
      </c>
      <c r="AT4" s="66" t="str">
        <f t="shared" si="2"/>
        <v/>
      </c>
      <c r="AU4" s="66" t="str">
        <f t="shared" si="2"/>
        <v/>
      </c>
      <c r="AV4" s="66" t="str">
        <f t="shared" si="2"/>
        <v/>
      </c>
      <c r="AW4" s="66" t="str">
        <f t="shared" si="2"/>
        <v/>
      </c>
      <c r="AX4" s="66" t="str">
        <f t="shared" si="2"/>
        <v/>
      </c>
      <c r="AY4" s="66" t="str">
        <f t="shared" si="2"/>
        <v/>
      </c>
      <c r="AZ4" s="66" t="str">
        <f t="shared" si="2"/>
        <v/>
      </c>
      <c r="BA4" s="66" t="str">
        <f t="shared" si="2"/>
        <v/>
      </c>
      <c r="BB4" s="66" t="str">
        <f t="shared" si="2"/>
        <v/>
      </c>
      <c r="BC4" s="66" t="str">
        <f t="shared" si="2"/>
        <v/>
      </c>
      <c r="BD4" s="66" t="str">
        <f t="shared" si="2"/>
        <v/>
      </c>
      <c r="BE4" s="66" t="str">
        <f t="shared" si="2"/>
        <v/>
      </c>
      <c r="BF4" s="66" t="str">
        <f t="shared" si="2"/>
        <v/>
      </c>
      <c r="BG4" s="66" t="str">
        <f t="shared" si="2"/>
        <v/>
      </c>
    </row>
    <row r="5" spans="2:59" s="47" customFormat="1" x14ac:dyDescent="0.35">
      <c r="B5" s="27" t="s">
        <v>76</v>
      </c>
      <c r="C5" s="67">
        <f>IF(C3="","",(1+inflation)^(C3-YEAR(annee_ref)))</f>
        <v>1</v>
      </c>
      <c r="D5" s="67">
        <f t="shared" ref="D5:BG5" si="3">IF(D3="","",(1+inflation)^(D3-YEAR(annee_ref)))</f>
        <v>1.02</v>
      </c>
      <c r="E5" s="67" t="str">
        <f t="shared" si="3"/>
        <v/>
      </c>
      <c r="F5" s="67" t="str">
        <f t="shared" si="3"/>
        <v/>
      </c>
      <c r="G5" s="67" t="str">
        <f t="shared" si="3"/>
        <v/>
      </c>
      <c r="H5" s="67" t="str">
        <f t="shared" si="3"/>
        <v/>
      </c>
      <c r="I5" s="67" t="str">
        <f t="shared" si="3"/>
        <v/>
      </c>
      <c r="J5" s="67" t="str">
        <f t="shared" si="3"/>
        <v/>
      </c>
      <c r="K5" s="67" t="str">
        <f t="shared" si="3"/>
        <v/>
      </c>
      <c r="L5" s="67" t="str">
        <f t="shared" si="3"/>
        <v/>
      </c>
      <c r="M5" s="67" t="str">
        <f t="shared" si="3"/>
        <v/>
      </c>
      <c r="N5" s="67" t="str">
        <f t="shared" si="3"/>
        <v/>
      </c>
      <c r="O5" s="67" t="str">
        <f t="shared" si="3"/>
        <v/>
      </c>
      <c r="P5" s="67" t="str">
        <f t="shared" si="3"/>
        <v/>
      </c>
      <c r="Q5" s="67" t="str">
        <f t="shared" si="3"/>
        <v/>
      </c>
      <c r="R5" s="67" t="str">
        <f t="shared" si="3"/>
        <v/>
      </c>
      <c r="S5" s="67" t="str">
        <f t="shared" si="3"/>
        <v/>
      </c>
      <c r="T5" s="67" t="str">
        <f t="shared" si="3"/>
        <v/>
      </c>
      <c r="U5" s="67" t="str">
        <f t="shared" si="3"/>
        <v/>
      </c>
      <c r="V5" s="67" t="str">
        <f t="shared" si="3"/>
        <v/>
      </c>
      <c r="W5" s="67" t="str">
        <f t="shared" si="3"/>
        <v/>
      </c>
      <c r="X5" s="67" t="str">
        <f t="shared" si="3"/>
        <v/>
      </c>
      <c r="Y5" s="67" t="str">
        <f t="shared" si="3"/>
        <v/>
      </c>
      <c r="Z5" s="67" t="str">
        <f t="shared" si="3"/>
        <v/>
      </c>
      <c r="AA5" s="67" t="str">
        <f t="shared" si="3"/>
        <v/>
      </c>
      <c r="AB5" s="67" t="str">
        <f t="shared" si="3"/>
        <v/>
      </c>
      <c r="AC5" s="67" t="str">
        <f t="shared" si="3"/>
        <v/>
      </c>
      <c r="AD5" s="67" t="str">
        <f t="shared" si="3"/>
        <v/>
      </c>
      <c r="AE5" s="67" t="str">
        <f t="shared" si="3"/>
        <v/>
      </c>
      <c r="AF5" s="67" t="str">
        <f t="shared" si="3"/>
        <v/>
      </c>
      <c r="AG5" s="67" t="str">
        <f t="shared" si="3"/>
        <v/>
      </c>
      <c r="AH5" s="67" t="str">
        <f t="shared" si="3"/>
        <v/>
      </c>
      <c r="AI5" s="67" t="str">
        <f t="shared" si="3"/>
        <v/>
      </c>
      <c r="AJ5" s="67" t="str">
        <f t="shared" si="3"/>
        <v/>
      </c>
      <c r="AK5" s="67" t="str">
        <f t="shared" si="3"/>
        <v/>
      </c>
      <c r="AL5" s="67" t="str">
        <f t="shared" si="3"/>
        <v/>
      </c>
      <c r="AM5" s="67" t="str">
        <f t="shared" si="3"/>
        <v/>
      </c>
      <c r="AN5" s="67" t="str">
        <f t="shared" si="3"/>
        <v/>
      </c>
      <c r="AO5" s="67" t="str">
        <f t="shared" si="3"/>
        <v/>
      </c>
      <c r="AP5" s="67" t="str">
        <f t="shared" si="3"/>
        <v/>
      </c>
      <c r="AQ5" s="67" t="str">
        <f t="shared" si="3"/>
        <v/>
      </c>
      <c r="AR5" s="67" t="str">
        <f t="shared" si="3"/>
        <v/>
      </c>
      <c r="AS5" s="67" t="str">
        <f t="shared" si="3"/>
        <v/>
      </c>
      <c r="AT5" s="67" t="str">
        <f t="shared" si="3"/>
        <v/>
      </c>
      <c r="AU5" s="67" t="str">
        <f t="shared" si="3"/>
        <v/>
      </c>
      <c r="AV5" s="67" t="str">
        <f t="shared" si="3"/>
        <v/>
      </c>
      <c r="AW5" s="67" t="str">
        <f t="shared" si="3"/>
        <v/>
      </c>
      <c r="AX5" s="67" t="str">
        <f t="shared" si="3"/>
        <v/>
      </c>
      <c r="AY5" s="67" t="str">
        <f t="shared" si="3"/>
        <v/>
      </c>
      <c r="AZ5" s="67" t="str">
        <f t="shared" si="3"/>
        <v/>
      </c>
      <c r="BA5" s="67" t="str">
        <f t="shared" si="3"/>
        <v/>
      </c>
      <c r="BB5" s="67" t="str">
        <f t="shared" si="3"/>
        <v/>
      </c>
      <c r="BC5" s="67" t="str">
        <f t="shared" si="3"/>
        <v/>
      </c>
      <c r="BD5" s="67" t="str">
        <f t="shared" si="3"/>
        <v/>
      </c>
      <c r="BE5" s="67" t="str">
        <f t="shared" si="3"/>
        <v/>
      </c>
      <c r="BF5" s="67" t="str">
        <f t="shared" si="3"/>
        <v/>
      </c>
      <c r="BG5" s="67" t="str">
        <f t="shared" si="3"/>
        <v/>
      </c>
    </row>
    <row r="6" spans="2:59" x14ac:dyDescent="0.35">
      <c r="B6" s="146" t="str">
        <f>"Recettes €constants (k€"&amp;YEAR(annee_ref)&amp;")"</f>
        <v>Recettes €constants (k€2024)</v>
      </c>
      <c r="C6" s="68" t="str">
        <f>IF(OR(C4&lt;0,C4=""),"",SUM(C11:C16))</f>
        <v/>
      </c>
      <c r="D6" s="68" t="str">
        <f t="shared" ref="D6:BG6" si="4">IF(OR(D4&lt;0,D4=""),"",SUM(D11:D16))</f>
        <v/>
      </c>
      <c r="E6" s="68" t="str">
        <f t="shared" si="4"/>
        <v/>
      </c>
      <c r="F6" s="68" t="str">
        <f t="shared" si="4"/>
        <v/>
      </c>
      <c r="G6" s="68" t="str">
        <f t="shared" si="4"/>
        <v/>
      </c>
      <c r="H6" s="68" t="str">
        <f t="shared" si="4"/>
        <v/>
      </c>
      <c r="I6" s="68" t="str">
        <f t="shared" si="4"/>
        <v/>
      </c>
      <c r="J6" s="68" t="str">
        <f t="shared" si="4"/>
        <v/>
      </c>
      <c r="K6" s="68" t="str">
        <f t="shared" si="4"/>
        <v/>
      </c>
      <c r="L6" s="68" t="str">
        <f t="shared" si="4"/>
        <v/>
      </c>
      <c r="M6" s="68" t="str">
        <f t="shared" si="4"/>
        <v/>
      </c>
      <c r="N6" s="68" t="str">
        <f t="shared" si="4"/>
        <v/>
      </c>
      <c r="O6" s="68" t="str">
        <f t="shared" si="4"/>
        <v/>
      </c>
      <c r="P6" s="68" t="str">
        <f t="shared" si="4"/>
        <v/>
      </c>
      <c r="Q6" s="68" t="str">
        <f t="shared" si="4"/>
        <v/>
      </c>
      <c r="R6" s="68" t="str">
        <f t="shared" si="4"/>
        <v/>
      </c>
      <c r="S6" s="68" t="str">
        <f t="shared" si="4"/>
        <v/>
      </c>
      <c r="T6" s="68" t="str">
        <f t="shared" si="4"/>
        <v/>
      </c>
      <c r="U6" s="68" t="str">
        <f t="shared" si="4"/>
        <v/>
      </c>
      <c r="V6" s="68" t="str">
        <f t="shared" si="4"/>
        <v/>
      </c>
      <c r="W6" s="68" t="str">
        <f t="shared" si="4"/>
        <v/>
      </c>
      <c r="X6" s="68" t="str">
        <f t="shared" si="4"/>
        <v/>
      </c>
      <c r="Y6" s="68" t="str">
        <f t="shared" si="4"/>
        <v/>
      </c>
      <c r="Z6" s="68" t="str">
        <f t="shared" si="4"/>
        <v/>
      </c>
      <c r="AA6" s="68" t="str">
        <f t="shared" si="4"/>
        <v/>
      </c>
      <c r="AB6" s="68" t="str">
        <f t="shared" si="4"/>
        <v/>
      </c>
      <c r="AC6" s="68" t="str">
        <f t="shared" si="4"/>
        <v/>
      </c>
      <c r="AD6" s="68" t="str">
        <f t="shared" si="4"/>
        <v/>
      </c>
      <c r="AE6" s="68" t="str">
        <f t="shared" si="4"/>
        <v/>
      </c>
      <c r="AF6" s="68" t="str">
        <f t="shared" si="4"/>
        <v/>
      </c>
      <c r="AG6" s="68" t="str">
        <f t="shared" si="4"/>
        <v/>
      </c>
      <c r="AH6" s="68" t="str">
        <f t="shared" si="4"/>
        <v/>
      </c>
      <c r="AI6" s="68" t="str">
        <f t="shared" si="4"/>
        <v/>
      </c>
      <c r="AJ6" s="68" t="str">
        <f t="shared" si="4"/>
        <v/>
      </c>
      <c r="AK6" s="68" t="str">
        <f t="shared" si="4"/>
        <v/>
      </c>
      <c r="AL6" s="68" t="str">
        <f t="shared" si="4"/>
        <v/>
      </c>
      <c r="AM6" s="68" t="str">
        <f t="shared" si="4"/>
        <v/>
      </c>
      <c r="AN6" s="68" t="str">
        <f t="shared" si="4"/>
        <v/>
      </c>
      <c r="AO6" s="68" t="str">
        <f t="shared" si="4"/>
        <v/>
      </c>
      <c r="AP6" s="68" t="str">
        <f t="shared" si="4"/>
        <v/>
      </c>
      <c r="AQ6" s="68" t="str">
        <f t="shared" si="4"/>
        <v/>
      </c>
      <c r="AR6" s="68" t="str">
        <f t="shared" si="4"/>
        <v/>
      </c>
      <c r="AS6" s="68" t="str">
        <f t="shared" si="4"/>
        <v/>
      </c>
      <c r="AT6" s="68" t="str">
        <f t="shared" si="4"/>
        <v/>
      </c>
      <c r="AU6" s="68" t="str">
        <f t="shared" si="4"/>
        <v/>
      </c>
      <c r="AV6" s="68" t="str">
        <f t="shared" si="4"/>
        <v/>
      </c>
      <c r="AW6" s="68" t="str">
        <f t="shared" si="4"/>
        <v/>
      </c>
      <c r="AX6" s="68" t="str">
        <f t="shared" si="4"/>
        <v/>
      </c>
      <c r="AY6" s="68" t="str">
        <f t="shared" si="4"/>
        <v/>
      </c>
      <c r="AZ6" s="68" t="str">
        <f t="shared" si="4"/>
        <v/>
      </c>
      <c r="BA6" s="68" t="str">
        <f t="shared" si="4"/>
        <v/>
      </c>
      <c r="BB6" s="68" t="str">
        <f t="shared" si="4"/>
        <v/>
      </c>
      <c r="BC6" s="68" t="str">
        <f t="shared" si="4"/>
        <v/>
      </c>
      <c r="BD6" s="68" t="str">
        <f t="shared" si="4"/>
        <v/>
      </c>
      <c r="BE6" s="68" t="str">
        <f t="shared" si="4"/>
        <v/>
      </c>
      <c r="BF6" s="68" t="str">
        <f t="shared" si="4"/>
        <v/>
      </c>
      <c r="BG6" s="68" t="str">
        <f t="shared" si="4"/>
        <v/>
      </c>
    </row>
    <row r="7" spans="2:59" x14ac:dyDescent="0.35">
      <c r="B7" s="27" t="s">
        <v>150</v>
      </c>
      <c r="C7" s="68" t="str">
        <f>IFERROR(C6*C5,"")</f>
        <v/>
      </c>
      <c r="D7" s="68" t="str">
        <f t="shared" ref="D7:BG7" si="5">IFERROR(D6*D5,"")</f>
        <v/>
      </c>
      <c r="E7" s="68" t="str">
        <f t="shared" si="5"/>
        <v/>
      </c>
      <c r="F7" s="68" t="str">
        <f t="shared" si="5"/>
        <v/>
      </c>
      <c r="G7" s="68" t="str">
        <f t="shared" si="5"/>
        <v/>
      </c>
      <c r="H7" s="68" t="str">
        <f t="shared" si="5"/>
        <v/>
      </c>
      <c r="I7" s="68" t="str">
        <f t="shared" si="5"/>
        <v/>
      </c>
      <c r="J7" s="68" t="str">
        <f t="shared" si="5"/>
        <v/>
      </c>
      <c r="K7" s="68" t="str">
        <f t="shared" si="5"/>
        <v/>
      </c>
      <c r="L7" s="68" t="str">
        <f t="shared" si="5"/>
        <v/>
      </c>
      <c r="M7" s="68" t="str">
        <f t="shared" si="5"/>
        <v/>
      </c>
      <c r="N7" s="68" t="str">
        <f t="shared" si="5"/>
        <v/>
      </c>
      <c r="O7" s="68" t="str">
        <f t="shared" si="5"/>
        <v/>
      </c>
      <c r="P7" s="68" t="str">
        <f t="shared" si="5"/>
        <v/>
      </c>
      <c r="Q7" s="68" t="str">
        <f t="shared" si="5"/>
        <v/>
      </c>
      <c r="R7" s="68" t="str">
        <f t="shared" si="5"/>
        <v/>
      </c>
      <c r="S7" s="68" t="str">
        <f t="shared" si="5"/>
        <v/>
      </c>
      <c r="T7" s="68" t="str">
        <f t="shared" si="5"/>
        <v/>
      </c>
      <c r="U7" s="68" t="str">
        <f t="shared" si="5"/>
        <v/>
      </c>
      <c r="V7" s="68" t="str">
        <f t="shared" si="5"/>
        <v/>
      </c>
      <c r="W7" s="68" t="str">
        <f t="shared" si="5"/>
        <v/>
      </c>
      <c r="X7" s="68" t="str">
        <f t="shared" si="5"/>
        <v/>
      </c>
      <c r="Y7" s="68" t="str">
        <f t="shared" si="5"/>
        <v/>
      </c>
      <c r="Z7" s="68" t="str">
        <f t="shared" si="5"/>
        <v/>
      </c>
      <c r="AA7" s="68" t="str">
        <f t="shared" si="5"/>
        <v/>
      </c>
      <c r="AB7" s="68" t="str">
        <f t="shared" si="5"/>
        <v/>
      </c>
      <c r="AC7" s="68" t="str">
        <f t="shared" si="5"/>
        <v/>
      </c>
      <c r="AD7" s="68" t="str">
        <f t="shared" si="5"/>
        <v/>
      </c>
      <c r="AE7" s="68" t="str">
        <f t="shared" si="5"/>
        <v/>
      </c>
      <c r="AF7" s="68" t="str">
        <f t="shared" si="5"/>
        <v/>
      </c>
      <c r="AG7" s="68" t="str">
        <f t="shared" si="5"/>
        <v/>
      </c>
      <c r="AH7" s="68" t="str">
        <f t="shared" si="5"/>
        <v/>
      </c>
      <c r="AI7" s="68" t="str">
        <f t="shared" si="5"/>
        <v/>
      </c>
      <c r="AJ7" s="68" t="str">
        <f t="shared" si="5"/>
        <v/>
      </c>
      <c r="AK7" s="68" t="str">
        <f t="shared" si="5"/>
        <v/>
      </c>
      <c r="AL7" s="68" t="str">
        <f t="shared" si="5"/>
        <v/>
      </c>
      <c r="AM7" s="68" t="str">
        <f t="shared" si="5"/>
        <v/>
      </c>
      <c r="AN7" s="68" t="str">
        <f t="shared" si="5"/>
        <v/>
      </c>
      <c r="AO7" s="68" t="str">
        <f t="shared" si="5"/>
        <v/>
      </c>
      <c r="AP7" s="68" t="str">
        <f t="shared" si="5"/>
        <v/>
      </c>
      <c r="AQ7" s="68" t="str">
        <f t="shared" si="5"/>
        <v/>
      </c>
      <c r="AR7" s="68" t="str">
        <f t="shared" si="5"/>
        <v/>
      </c>
      <c r="AS7" s="68" t="str">
        <f t="shared" si="5"/>
        <v/>
      </c>
      <c r="AT7" s="68" t="str">
        <f t="shared" si="5"/>
        <v/>
      </c>
      <c r="AU7" s="68" t="str">
        <f t="shared" si="5"/>
        <v/>
      </c>
      <c r="AV7" s="68" t="str">
        <f t="shared" si="5"/>
        <v/>
      </c>
      <c r="AW7" s="68" t="str">
        <f t="shared" si="5"/>
        <v/>
      </c>
      <c r="AX7" s="68" t="str">
        <f t="shared" si="5"/>
        <v/>
      </c>
      <c r="AY7" s="68" t="str">
        <f t="shared" si="5"/>
        <v/>
      </c>
      <c r="AZ7" s="68" t="str">
        <f t="shared" si="5"/>
        <v/>
      </c>
      <c r="BA7" s="68" t="str">
        <f t="shared" si="5"/>
        <v/>
      </c>
      <c r="BB7" s="68" t="str">
        <f t="shared" si="5"/>
        <v/>
      </c>
      <c r="BC7" s="68" t="str">
        <f t="shared" si="5"/>
        <v/>
      </c>
      <c r="BD7" s="68" t="str">
        <f t="shared" si="5"/>
        <v/>
      </c>
      <c r="BE7" s="68" t="str">
        <f t="shared" si="5"/>
        <v/>
      </c>
      <c r="BF7" s="68" t="str">
        <f t="shared" si="5"/>
        <v/>
      </c>
      <c r="BG7" s="68" t="str">
        <f t="shared" si="5"/>
        <v/>
      </c>
    </row>
    <row r="8" spans="2:59" s="144" customFormat="1" x14ac:dyDescent="0.3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row>
    <row r="9" spans="2:59" s="144" customFormat="1" x14ac:dyDescent="0.35">
      <c r="B9" s="132"/>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row>
    <row r="10" spans="2:59" x14ac:dyDescent="0.35">
      <c r="B10" s="146" t="str">
        <f>"Recettes k€ constants (k€"&amp;YEAR(annee_ref)&amp;")"</f>
        <v>Recettes k€ constants (k€2024)</v>
      </c>
      <c r="C10" s="65">
        <f>YEAR(annee_ref)</f>
        <v>2024</v>
      </c>
      <c r="D10" s="65">
        <f t="shared" ref="D10" si="6">IF(C10="","",IF(YEAR(annee_msi)+duree_vie&gt;C10+1,C10+1,""))</f>
        <v>2025</v>
      </c>
      <c r="E10" s="65" t="str">
        <f t="shared" ref="E10" si="7">IF(D10="","",IF(YEAR(annee_msi)+duree_vie&gt;D10+1,D10+1,""))</f>
        <v/>
      </c>
      <c r="F10" s="65" t="str">
        <f t="shared" ref="F10" si="8">IF(E10="","",IF(YEAR(annee_msi)+duree_vie&gt;E10+1,E10+1,""))</f>
        <v/>
      </c>
      <c r="G10" s="65" t="str">
        <f t="shared" ref="G10" si="9">IF(F10="","",IF(YEAR(annee_msi)+duree_vie&gt;F10+1,F10+1,""))</f>
        <v/>
      </c>
      <c r="H10" s="65" t="str">
        <f t="shared" ref="H10" si="10">IF(G10="","",IF(YEAR(annee_msi)+duree_vie&gt;G10+1,G10+1,""))</f>
        <v/>
      </c>
      <c r="I10" s="65" t="str">
        <f t="shared" ref="I10" si="11">IF(H10="","",IF(YEAR(annee_msi)+duree_vie&gt;H10+1,H10+1,""))</f>
        <v/>
      </c>
      <c r="J10" s="65" t="str">
        <f t="shared" ref="J10" si="12">IF(I10="","",IF(YEAR(annee_msi)+duree_vie&gt;I10+1,I10+1,""))</f>
        <v/>
      </c>
      <c r="K10" s="65" t="str">
        <f t="shared" ref="K10" si="13">IF(J10="","",IF(YEAR(annee_msi)+duree_vie&gt;J10+1,J10+1,""))</f>
        <v/>
      </c>
      <c r="L10" s="65" t="str">
        <f t="shared" ref="L10" si="14">IF(K10="","",IF(YEAR(annee_msi)+duree_vie&gt;K10+1,K10+1,""))</f>
        <v/>
      </c>
      <c r="M10" s="65" t="str">
        <f t="shared" ref="M10" si="15">IF(L10="","",IF(YEAR(annee_msi)+duree_vie&gt;L10+1,L10+1,""))</f>
        <v/>
      </c>
      <c r="N10" s="65" t="str">
        <f t="shared" ref="N10" si="16">IF(M10="","",IF(YEAR(annee_msi)+duree_vie&gt;M10+1,M10+1,""))</f>
        <v/>
      </c>
      <c r="O10" s="65" t="str">
        <f t="shared" ref="O10" si="17">IF(N10="","",IF(YEAR(annee_msi)+duree_vie&gt;N10+1,N10+1,""))</f>
        <v/>
      </c>
      <c r="P10" s="65" t="str">
        <f t="shared" ref="P10" si="18">IF(O10="","",IF(YEAR(annee_msi)+duree_vie&gt;O10+1,O10+1,""))</f>
        <v/>
      </c>
      <c r="Q10" s="65" t="str">
        <f t="shared" ref="Q10" si="19">IF(P10="","",IF(YEAR(annee_msi)+duree_vie&gt;P10+1,P10+1,""))</f>
        <v/>
      </c>
      <c r="R10" s="65" t="str">
        <f t="shared" ref="R10" si="20">IF(Q10="","",IF(YEAR(annee_msi)+duree_vie&gt;Q10+1,Q10+1,""))</f>
        <v/>
      </c>
      <c r="S10" s="65" t="str">
        <f t="shared" ref="S10" si="21">IF(R10="","",IF(YEAR(annee_msi)+duree_vie&gt;R10+1,R10+1,""))</f>
        <v/>
      </c>
      <c r="T10" s="65" t="str">
        <f t="shared" ref="T10" si="22">IF(S10="","",IF(YEAR(annee_msi)+duree_vie&gt;S10+1,S10+1,""))</f>
        <v/>
      </c>
      <c r="U10" s="65" t="str">
        <f t="shared" ref="U10" si="23">IF(T10="","",IF(YEAR(annee_msi)+duree_vie&gt;T10+1,T10+1,""))</f>
        <v/>
      </c>
      <c r="V10" s="65" t="str">
        <f t="shared" ref="V10" si="24">IF(U10="","",IF(YEAR(annee_msi)+duree_vie&gt;U10+1,U10+1,""))</f>
        <v/>
      </c>
      <c r="W10" s="65" t="str">
        <f t="shared" ref="W10" si="25">IF(V10="","",IF(YEAR(annee_msi)+duree_vie&gt;V10+1,V10+1,""))</f>
        <v/>
      </c>
      <c r="X10" s="65" t="str">
        <f t="shared" ref="X10" si="26">IF(W10="","",IF(YEAR(annee_msi)+duree_vie&gt;W10+1,W10+1,""))</f>
        <v/>
      </c>
      <c r="Y10" s="65" t="str">
        <f t="shared" ref="Y10" si="27">IF(X10="","",IF(YEAR(annee_msi)+duree_vie&gt;X10+1,X10+1,""))</f>
        <v/>
      </c>
      <c r="Z10" s="65" t="str">
        <f t="shared" ref="Z10" si="28">IF(Y10="","",IF(YEAR(annee_msi)+duree_vie&gt;Y10+1,Y10+1,""))</f>
        <v/>
      </c>
      <c r="AA10" s="65" t="str">
        <f t="shared" ref="AA10" si="29">IF(Z10="","",IF(YEAR(annee_msi)+duree_vie&gt;Z10+1,Z10+1,""))</f>
        <v/>
      </c>
      <c r="AB10" s="65" t="str">
        <f t="shared" ref="AB10" si="30">IF(AA10="","",IF(YEAR(annee_msi)+duree_vie&gt;AA10+1,AA10+1,""))</f>
        <v/>
      </c>
      <c r="AC10" s="65" t="str">
        <f t="shared" ref="AC10" si="31">IF(AB10="","",IF(YEAR(annee_msi)+duree_vie&gt;AB10+1,AB10+1,""))</f>
        <v/>
      </c>
      <c r="AD10" s="65" t="str">
        <f t="shared" ref="AD10" si="32">IF(AC10="","",IF(YEAR(annee_msi)+duree_vie&gt;AC10+1,AC10+1,""))</f>
        <v/>
      </c>
      <c r="AE10" s="65" t="str">
        <f t="shared" ref="AE10" si="33">IF(AD10="","",IF(YEAR(annee_msi)+duree_vie&gt;AD10+1,AD10+1,""))</f>
        <v/>
      </c>
      <c r="AF10" s="65" t="str">
        <f t="shared" ref="AF10" si="34">IF(AE10="","",IF(YEAR(annee_msi)+duree_vie&gt;AE10+1,AE10+1,""))</f>
        <v/>
      </c>
      <c r="AG10" s="65" t="str">
        <f t="shared" ref="AG10" si="35">IF(AF10="","",IF(YEAR(annee_msi)+duree_vie&gt;AF10+1,AF10+1,""))</f>
        <v/>
      </c>
      <c r="AH10" s="65" t="str">
        <f t="shared" ref="AH10" si="36">IF(AG10="","",IF(YEAR(annee_msi)+duree_vie&gt;AG10+1,AG10+1,""))</f>
        <v/>
      </c>
      <c r="AI10" s="65" t="str">
        <f t="shared" ref="AI10" si="37">IF(AH10="","",IF(YEAR(annee_msi)+duree_vie&gt;AH10+1,AH10+1,""))</f>
        <v/>
      </c>
      <c r="AJ10" s="65" t="str">
        <f t="shared" ref="AJ10" si="38">IF(AI10="","",IF(YEAR(annee_msi)+duree_vie&gt;AI10+1,AI10+1,""))</f>
        <v/>
      </c>
      <c r="AK10" s="65" t="str">
        <f t="shared" ref="AK10" si="39">IF(AJ10="","",IF(YEAR(annee_msi)+duree_vie&gt;AJ10+1,AJ10+1,""))</f>
        <v/>
      </c>
      <c r="AL10" s="65" t="str">
        <f t="shared" ref="AL10" si="40">IF(AK10="","",IF(YEAR(annee_msi)+duree_vie&gt;AK10+1,AK10+1,""))</f>
        <v/>
      </c>
      <c r="AM10" s="65" t="str">
        <f t="shared" ref="AM10" si="41">IF(AL10="","",IF(YEAR(annee_msi)+duree_vie&gt;AL10+1,AL10+1,""))</f>
        <v/>
      </c>
      <c r="AN10" s="65" t="str">
        <f t="shared" ref="AN10" si="42">IF(AM10="","",IF(YEAR(annee_msi)+duree_vie&gt;AM10+1,AM10+1,""))</f>
        <v/>
      </c>
      <c r="AO10" s="65" t="str">
        <f t="shared" ref="AO10" si="43">IF(AN10="","",IF(YEAR(annee_msi)+duree_vie&gt;AN10+1,AN10+1,""))</f>
        <v/>
      </c>
      <c r="AP10" s="65" t="str">
        <f t="shared" ref="AP10" si="44">IF(AO10="","",IF(YEAR(annee_msi)+duree_vie&gt;AO10+1,AO10+1,""))</f>
        <v/>
      </c>
      <c r="AQ10" s="65" t="str">
        <f t="shared" ref="AQ10" si="45">IF(AP10="","",IF(YEAR(annee_msi)+duree_vie&gt;AP10+1,AP10+1,""))</f>
        <v/>
      </c>
      <c r="AR10" s="65" t="str">
        <f t="shared" ref="AR10" si="46">IF(AQ10="","",IF(YEAR(annee_msi)+duree_vie&gt;AQ10+1,AQ10+1,""))</f>
        <v/>
      </c>
      <c r="AS10" s="65" t="str">
        <f t="shared" ref="AS10" si="47">IF(AR10="","",IF(YEAR(annee_msi)+duree_vie&gt;AR10+1,AR10+1,""))</f>
        <v/>
      </c>
      <c r="AT10" s="65" t="str">
        <f t="shared" ref="AT10" si="48">IF(AS10="","",IF(YEAR(annee_msi)+duree_vie&gt;AS10+1,AS10+1,""))</f>
        <v/>
      </c>
      <c r="AU10" s="65" t="str">
        <f t="shared" ref="AU10" si="49">IF(AT10="","",IF(YEAR(annee_msi)+duree_vie&gt;AT10+1,AT10+1,""))</f>
        <v/>
      </c>
      <c r="AV10" s="65" t="str">
        <f t="shared" ref="AV10" si="50">IF(AU10="","",IF(YEAR(annee_msi)+duree_vie&gt;AU10+1,AU10+1,""))</f>
        <v/>
      </c>
      <c r="AW10" s="65" t="str">
        <f t="shared" ref="AW10" si="51">IF(AV10="","",IF(YEAR(annee_msi)+duree_vie&gt;AV10+1,AV10+1,""))</f>
        <v/>
      </c>
      <c r="AX10" s="65" t="str">
        <f t="shared" ref="AX10" si="52">IF(AW10="","",IF(YEAR(annee_msi)+duree_vie&gt;AW10+1,AW10+1,""))</f>
        <v/>
      </c>
      <c r="AY10" s="65" t="str">
        <f t="shared" ref="AY10" si="53">IF(AX10="","",IF(YEAR(annee_msi)+duree_vie&gt;AX10+1,AX10+1,""))</f>
        <v/>
      </c>
      <c r="AZ10" s="65" t="str">
        <f t="shared" ref="AZ10" si="54">IF(AY10="","",IF(YEAR(annee_msi)+duree_vie&gt;AY10+1,AY10+1,""))</f>
        <v/>
      </c>
      <c r="BA10" s="65" t="str">
        <f t="shared" ref="BA10" si="55">IF(AZ10="","",IF(YEAR(annee_msi)+duree_vie&gt;AZ10+1,AZ10+1,""))</f>
        <v/>
      </c>
      <c r="BB10" s="65" t="str">
        <f t="shared" ref="BB10" si="56">IF(BA10="","",IF(YEAR(annee_msi)+duree_vie&gt;BA10+1,BA10+1,""))</f>
        <v/>
      </c>
      <c r="BC10" s="65" t="str">
        <f t="shared" ref="BC10" si="57">IF(BB10="","",IF(YEAR(annee_msi)+duree_vie&gt;BB10+1,BB10+1,""))</f>
        <v/>
      </c>
      <c r="BD10" s="65" t="str">
        <f t="shared" ref="BD10" si="58">IF(BC10="","",IF(YEAR(annee_msi)+duree_vie&gt;BC10+1,BC10+1,""))</f>
        <v/>
      </c>
      <c r="BE10" s="65" t="str">
        <f t="shared" ref="BE10" si="59">IF(BD10="","",IF(YEAR(annee_msi)+duree_vie&gt;BD10+1,BD10+1,""))</f>
        <v/>
      </c>
      <c r="BF10" s="65" t="str">
        <f t="shared" ref="BF10" si="60">IF(BE10="","",IF(YEAR(annee_msi)+duree_vie&gt;BE10+1,BE10+1,""))</f>
        <v/>
      </c>
      <c r="BG10" s="65" t="str">
        <f t="shared" ref="BG10" si="61">IF(BF10="","",IF(YEAR(annee_msi)+duree_vie&gt;BF10+1,BF10+1,""))</f>
        <v/>
      </c>
    </row>
    <row r="11" spans="2:59" x14ac:dyDescent="0.35">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row>
    <row r="12" spans="2:59" x14ac:dyDescent="0.35">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row>
    <row r="13" spans="2:59" x14ac:dyDescent="0.35">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row>
    <row r="14" spans="2:59" x14ac:dyDescent="0.35">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row>
    <row r="15" spans="2:59" x14ac:dyDescent="0.35">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row>
    <row r="16" spans="2:59" x14ac:dyDescent="0.35">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tabColor rgb="FFFABF8F"/>
  </sheetPr>
  <dimension ref="B1:BG33"/>
  <sheetViews>
    <sheetView zoomScaleNormal="100" zoomScalePageLayoutView="80" workbookViewId="0"/>
  </sheetViews>
  <sheetFormatPr baseColWidth="10" defaultColWidth="10.7265625" defaultRowHeight="14.5" x14ac:dyDescent="0.35"/>
  <cols>
    <col min="1" max="1" width="2.453125" style="24" customWidth="1"/>
    <col min="2" max="2" width="32.7265625" style="24" customWidth="1"/>
    <col min="3" max="30" width="16" style="24" customWidth="1"/>
    <col min="31" max="31" width="15.26953125" style="24" customWidth="1"/>
    <col min="32" max="16384" width="10.7265625" style="24"/>
  </cols>
  <sheetData>
    <row r="1" spans="2:59" ht="26" x14ac:dyDescent="0.35">
      <c r="B1" s="1" t="s">
        <v>130</v>
      </c>
    </row>
    <row r="2" spans="2:59" ht="6.75" customHeight="1" x14ac:dyDescent="0.35"/>
    <row r="3" spans="2:59" x14ac:dyDescent="0.35">
      <c r="B3" s="5" t="s">
        <v>18</v>
      </c>
      <c r="C3" s="65">
        <f>YEAR(annee_ref)</f>
        <v>2024</v>
      </c>
      <c r="D3" s="65">
        <f t="shared" ref="D3:AI3" si="0">IF(C3="","",IF(YEAR(annee_msi)+duree_vie&gt;C3+1,C3+1,""))</f>
        <v>2025</v>
      </c>
      <c r="E3" s="65" t="str">
        <f t="shared" si="0"/>
        <v/>
      </c>
      <c r="F3" s="65" t="str">
        <f t="shared" si="0"/>
        <v/>
      </c>
      <c r="G3" s="65" t="str">
        <f t="shared" si="0"/>
        <v/>
      </c>
      <c r="H3" s="65" t="str">
        <f t="shared" si="0"/>
        <v/>
      </c>
      <c r="I3" s="65" t="str">
        <f t="shared" si="0"/>
        <v/>
      </c>
      <c r="J3" s="65" t="str">
        <f t="shared" si="0"/>
        <v/>
      </c>
      <c r="K3" s="65" t="str">
        <f t="shared" si="0"/>
        <v/>
      </c>
      <c r="L3" s="65" t="str">
        <f t="shared" si="0"/>
        <v/>
      </c>
      <c r="M3" s="65" t="str">
        <f t="shared" si="0"/>
        <v/>
      </c>
      <c r="N3" s="65" t="str">
        <f t="shared" si="0"/>
        <v/>
      </c>
      <c r="O3" s="65" t="str">
        <f t="shared" si="0"/>
        <v/>
      </c>
      <c r="P3" s="65" t="str">
        <f t="shared" si="0"/>
        <v/>
      </c>
      <c r="Q3" s="65" t="str">
        <f t="shared" si="0"/>
        <v/>
      </c>
      <c r="R3" s="65" t="str">
        <f t="shared" si="0"/>
        <v/>
      </c>
      <c r="S3" s="65" t="str">
        <f t="shared" si="0"/>
        <v/>
      </c>
      <c r="T3" s="65" t="str">
        <f t="shared" si="0"/>
        <v/>
      </c>
      <c r="U3" s="65" t="str">
        <f t="shared" si="0"/>
        <v/>
      </c>
      <c r="V3" s="65" t="str">
        <f t="shared" si="0"/>
        <v/>
      </c>
      <c r="W3" s="65" t="str">
        <f t="shared" si="0"/>
        <v/>
      </c>
      <c r="X3" s="65" t="str">
        <f t="shared" si="0"/>
        <v/>
      </c>
      <c r="Y3" s="65" t="str">
        <f t="shared" si="0"/>
        <v/>
      </c>
      <c r="Z3" s="65" t="str">
        <f t="shared" si="0"/>
        <v/>
      </c>
      <c r="AA3" s="65" t="str">
        <f t="shared" si="0"/>
        <v/>
      </c>
      <c r="AB3" s="65" t="str">
        <f t="shared" si="0"/>
        <v/>
      </c>
      <c r="AC3" s="65" t="str">
        <f t="shared" si="0"/>
        <v/>
      </c>
      <c r="AD3" s="65" t="str">
        <f t="shared" si="0"/>
        <v/>
      </c>
      <c r="AE3" s="65" t="str">
        <f t="shared" si="0"/>
        <v/>
      </c>
      <c r="AF3" s="65" t="str">
        <f t="shared" si="0"/>
        <v/>
      </c>
      <c r="AG3" s="65" t="str">
        <f t="shared" si="0"/>
        <v/>
      </c>
      <c r="AH3" s="65" t="str">
        <f t="shared" si="0"/>
        <v/>
      </c>
      <c r="AI3" s="65" t="str">
        <f t="shared" si="0"/>
        <v/>
      </c>
      <c r="AJ3" s="65" t="str">
        <f t="shared" ref="AJ3:BG3" si="1">IF(AI3="","",IF(YEAR(annee_msi)+duree_vie&gt;AI3+1,AI3+1,""))</f>
        <v/>
      </c>
      <c r="AK3" s="65" t="str">
        <f t="shared" si="1"/>
        <v/>
      </c>
      <c r="AL3" s="65" t="str">
        <f t="shared" si="1"/>
        <v/>
      </c>
      <c r="AM3" s="65" t="str">
        <f t="shared" si="1"/>
        <v/>
      </c>
      <c r="AN3" s="65" t="str">
        <f t="shared" si="1"/>
        <v/>
      </c>
      <c r="AO3" s="65" t="str">
        <f t="shared" si="1"/>
        <v/>
      </c>
      <c r="AP3" s="65" t="str">
        <f t="shared" si="1"/>
        <v/>
      </c>
      <c r="AQ3" s="65" t="str">
        <f t="shared" si="1"/>
        <v/>
      </c>
      <c r="AR3" s="65" t="str">
        <f t="shared" si="1"/>
        <v/>
      </c>
      <c r="AS3" s="65" t="str">
        <f t="shared" si="1"/>
        <v/>
      </c>
      <c r="AT3" s="65" t="str">
        <f t="shared" si="1"/>
        <v/>
      </c>
      <c r="AU3" s="65" t="str">
        <f t="shared" si="1"/>
        <v/>
      </c>
      <c r="AV3" s="65" t="str">
        <f t="shared" si="1"/>
        <v/>
      </c>
      <c r="AW3" s="65" t="str">
        <f t="shared" si="1"/>
        <v/>
      </c>
      <c r="AX3" s="65" t="str">
        <f t="shared" si="1"/>
        <v/>
      </c>
      <c r="AY3" s="65" t="str">
        <f t="shared" si="1"/>
        <v/>
      </c>
      <c r="AZ3" s="65" t="str">
        <f t="shared" si="1"/>
        <v/>
      </c>
      <c r="BA3" s="65" t="str">
        <f t="shared" si="1"/>
        <v/>
      </c>
      <c r="BB3" s="65" t="str">
        <f t="shared" si="1"/>
        <v/>
      </c>
      <c r="BC3" s="65" t="str">
        <f t="shared" si="1"/>
        <v/>
      </c>
      <c r="BD3" s="65" t="str">
        <f t="shared" si="1"/>
        <v/>
      </c>
      <c r="BE3" s="65" t="str">
        <f t="shared" si="1"/>
        <v/>
      </c>
      <c r="BF3" s="65" t="str">
        <f t="shared" si="1"/>
        <v/>
      </c>
      <c r="BG3" s="65" t="str">
        <f t="shared" si="1"/>
        <v/>
      </c>
    </row>
    <row r="4" spans="2:59" x14ac:dyDescent="0.35">
      <c r="B4" s="5" t="s">
        <v>118</v>
      </c>
      <c r="C4" s="66">
        <f t="shared" ref="C4:AH4" si="2">IF(C3="","",C3-YEAR(annee_msi))</f>
        <v>-2</v>
      </c>
      <c r="D4" s="66">
        <f t="shared" si="2"/>
        <v>-1</v>
      </c>
      <c r="E4" s="66" t="str">
        <f t="shared" si="2"/>
        <v/>
      </c>
      <c r="F4" s="66" t="str">
        <f t="shared" si="2"/>
        <v/>
      </c>
      <c r="G4" s="66" t="str">
        <f t="shared" si="2"/>
        <v/>
      </c>
      <c r="H4" s="66" t="str">
        <f t="shared" si="2"/>
        <v/>
      </c>
      <c r="I4" s="66" t="str">
        <f t="shared" si="2"/>
        <v/>
      </c>
      <c r="J4" s="66" t="str">
        <f t="shared" si="2"/>
        <v/>
      </c>
      <c r="K4" s="66" t="str">
        <f t="shared" si="2"/>
        <v/>
      </c>
      <c r="L4" s="66" t="str">
        <f t="shared" si="2"/>
        <v/>
      </c>
      <c r="M4" s="66" t="str">
        <f t="shared" si="2"/>
        <v/>
      </c>
      <c r="N4" s="66" t="str">
        <f t="shared" si="2"/>
        <v/>
      </c>
      <c r="O4" s="66" t="str">
        <f t="shared" si="2"/>
        <v/>
      </c>
      <c r="P4" s="66" t="str">
        <f t="shared" si="2"/>
        <v/>
      </c>
      <c r="Q4" s="66" t="str">
        <f t="shared" si="2"/>
        <v/>
      </c>
      <c r="R4" s="66" t="str">
        <f t="shared" si="2"/>
        <v/>
      </c>
      <c r="S4" s="66" t="str">
        <f t="shared" si="2"/>
        <v/>
      </c>
      <c r="T4" s="66" t="str">
        <f t="shared" si="2"/>
        <v/>
      </c>
      <c r="U4" s="66" t="str">
        <f t="shared" si="2"/>
        <v/>
      </c>
      <c r="V4" s="66" t="str">
        <f t="shared" si="2"/>
        <v/>
      </c>
      <c r="W4" s="66" t="str">
        <f t="shared" si="2"/>
        <v/>
      </c>
      <c r="X4" s="66" t="str">
        <f t="shared" si="2"/>
        <v/>
      </c>
      <c r="Y4" s="66" t="str">
        <f t="shared" si="2"/>
        <v/>
      </c>
      <c r="Z4" s="66" t="str">
        <f t="shared" si="2"/>
        <v/>
      </c>
      <c r="AA4" s="66" t="str">
        <f t="shared" si="2"/>
        <v/>
      </c>
      <c r="AB4" s="66" t="str">
        <f t="shared" si="2"/>
        <v/>
      </c>
      <c r="AC4" s="66" t="str">
        <f t="shared" si="2"/>
        <v/>
      </c>
      <c r="AD4" s="66" t="str">
        <f t="shared" si="2"/>
        <v/>
      </c>
      <c r="AE4" s="66" t="str">
        <f t="shared" si="2"/>
        <v/>
      </c>
      <c r="AF4" s="66" t="str">
        <f t="shared" si="2"/>
        <v/>
      </c>
      <c r="AG4" s="66" t="str">
        <f t="shared" si="2"/>
        <v/>
      </c>
      <c r="AH4" s="66" t="str">
        <f t="shared" si="2"/>
        <v/>
      </c>
      <c r="AI4" s="66" t="str">
        <f t="shared" ref="AI4:BG4" si="3">IF(AI3="","",AI3-YEAR(annee_msi))</f>
        <v/>
      </c>
      <c r="AJ4" s="66" t="str">
        <f t="shared" si="3"/>
        <v/>
      </c>
      <c r="AK4" s="66" t="str">
        <f t="shared" si="3"/>
        <v/>
      </c>
      <c r="AL4" s="66" t="str">
        <f t="shared" si="3"/>
        <v/>
      </c>
      <c r="AM4" s="66" t="str">
        <f t="shared" si="3"/>
        <v/>
      </c>
      <c r="AN4" s="66" t="str">
        <f t="shared" si="3"/>
        <v/>
      </c>
      <c r="AO4" s="66" t="str">
        <f t="shared" si="3"/>
        <v/>
      </c>
      <c r="AP4" s="66" t="str">
        <f t="shared" si="3"/>
        <v/>
      </c>
      <c r="AQ4" s="66" t="str">
        <f t="shared" si="3"/>
        <v/>
      </c>
      <c r="AR4" s="66" t="str">
        <f t="shared" si="3"/>
        <v/>
      </c>
      <c r="AS4" s="66" t="str">
        <f t="shared" si="3"/>
        <v/>
      </c>
      <c r="AT4" s="66" t="str">
        <f t="shared" si="3"/>
        <v/>
      </c>
      <c r="AU4" s="66" t="str">
        <f t="shared" si="3"/>
        <v/>
      </c>
      <c r="AV4" s="66" t="str">
        <f t="shared" si="3"/>
        <v/>
      </c>
      <c r="AW4" s="66" t="str">
        <f t="shared" si="3"/>
        <v/>
      </c>
      <c r="AX4" s="66" t="str">
        <f t="shared" si="3"/>
        <v/>
      </c>
      <c r="AY4" s="66" t="str">
        <f t="shared" si="3"/>
        <v/>
      </c>
      <c r="AZ4" s="66" t="str">
        <f t="shared" si="3"/>
        <v/>
      </c>
      <c r="BA4" s="66" t="str">
        <f t="shared" si="3"/>
        <v/>
      </c>
      <c r="BB4" s="66" t="str">
        <f t="shared" si="3"/>
        <v/>
      </c>
      <c r="BC4" s="66" t="str">
        <f t="shared" si="3"/>
        <v/>
      </c>
      <c r="BD4" s="66" t="str">
        <f t="shared" si="3"/>
        <v/>
      </c>
      <c r="BE4" s="66" t="str">
        <f t="shared" si="3"/>
        <v/>
      </c>
      <c r="BF4" s="66" t="str">
        <f t="shared" si="3"/>
        <v/>
      </c>
      <c r="BG4" s="66" t="str">
        <f t="shared" si="3"/>
        <v/>
      </c>
    </row>
    <row r="5" spans="2:59" x14ac:dyDescent="0.35">
      <c r="B5" s="5" t="s">
        <v>76</v>
      </c>
      <c r="C5" s="67">
        <f t="shared" ref="C5:AH5" si="4">IF(C3="","",(1+inflation)^(C3-YEAR(annee_ref)))</f>
        <v>1</v>
      </c>
      <c r="D5" s="67">
        <f t="shared" si="4"/>
        <v>1.02</v>
      </c>
      <c r="E5" s="67" t="str">
        <f t="shared" si="4"/>
        <v/>
      </c>
      <c r="F5" s="67" t="str">
        <f t="shared" si="4"/>
        <v/>
      </c>
      <c r="G5" s="67" t="str">
        <f t="shared" si="4"/>
        <v/>
      </c>
      <c r="H5" s="67" t="str">
        <f t="shared" si="4"/>
        <v/>
      </c>
      <c r="I5" s="67" t="str">
        <f t="shared" si="4"/>
        <v/>
      </c>
      <c r="J5" s="67" t="str">
        <f t="shared" si="4"/>
        <v/>
      </c>
      <c r="K5" s="67" t="str">
        <f t="shared" si="4"/>
        <v/>
      </c>
      <c r="L5" s="67" t="str">
        <f t="shared" si="4"/>
        <v/>
      </c>
      <c r="M5" s="67" t="str">
        <f t="shared" si="4"/>
        <v/>
      </c>
      <c r="N5" s="67" t="str">
        <f t="shared" si="4"/>
        <v/>
      </c>
      <c r="O5" s="67" t="str">
        <f t="shared" si="4"/>
        <v/>
      </c>
      <c r="P5" s="67" t="str">
        <f t="shared" si="4"/>
        <v/>
      </c>
      <c r="Q5" s="67" t="str">
        <f t="shared" si="4"/>
        <v/>
      </c>
      <c r="R5" s="67" t="str">
        <f t="shared" si="4"/>
        <v/>
      </c>
      <c r="S5" s="67" t="str">
        <f t="shared" si="4"/>
        <v/>
      </c>
      <c r="T5" s="67" t="str">
        <f t="shared" si="4"/>
        <v/>
      </c>
      <c r="U5" s="67" t="str">
        <f t="shared" si="4"/>
        <v/>
      </c>
      <c r="V5" s="67" t="str">
        <f t="shared" si="4"/>
        <v/>
      </c>
      <c r="W5" s="67" t="str">
        <f t="shared" si="4"/>
        <v/>
      </c>
      <c r="X5" s="67" t="str">
        <f t="shared" si="4"/>
        <v/>
      </c>
      <c r="Y5" s="67" t="str">
        <f t="shared" si="4"/>
        <v/>
      </c>
      <c r="Z5" s="67" t="str">
        <f t="shared" si="4"/>
        <v/>
      </c>
      <c r="AA5" s="67" t="str">
        <f t="shared" si="4"/>
        <v/>
      </c>
      <c r="AB5" s="67" t="str">
        <f t="shared" si="4"/>
        <v/>
      </c>
      <c r="AC5" s="67" t="str">
        <f t="shared" si="4"/>
        <v/>
      </c>
      <c r="AD5" s="67" t="str">
        <f t="shared" si="4"/>
        <v/>
      </c>
      <c r="AE5" s="67" t="str">
        <f t="shared" si="4"/>
        <v/>
      </c>
      <c r="AF5" s="67" t="str">
        <f t="shared" si="4"/>
        <v/>
      </c>
      <c r="AG5" s="67" t="str">
        <f t="shared" si="4"/>
        <v/>
      </c>
      <c r="AH5" s="67" t="str">
        <f t="shared" si="4"/>
        <v/>
      </c>
      <c r="AI5" s="67" t="str">
        <f t="shared" ref="AI5:BG5" si="5">IF(AI3="","",(1+inflation)^(AI3-YEAR(annee_ref)))</f>
        <v/>
      </c>
      <c r="AJ5" s="67" t="str">
        <f t="shared" si="5"/>
        <v/>
      </c>
      <c r="AK5" s="67" t="str">
        <f t="shared" si="5"/>
        <v/>
      </c>
      <c r="AL5" s="67" t="str">
        <f t="shared" si="5"/>
        <v/>
      </c>
      <c r="AM5" s="67" t="str">
        <f t="shared" si="5"/>
        <v/>
      </c>
      <c r="AN5" s="67" t="str">
        <f t="shared" si="5"/>
        <v/>
      </c>
      <c r="AO5" s="67" t="str">
        <f t="shared" si="5"/>
        <v/>
      </c>
      <c r="AP5" s="67" t="str">
        <f t="shared" si="5"/>
        <v/>
      </c>
      <c r="AQ5" s="67" t="str">
        <f t="shared" si="5"/>
        <v/>
      </c>
      <c r="AR5" s="67" t="str">
        <f t="shared" si="5"/>
        <v/>
      </c>
      <c r="AS5" s="67" t="str">
        <f t="shared" si="5"/>
        <v/>
      </c>
      <c r="AT5" s="67" t="str">
        <f t="shared" si="5"/>
        <v/>
      </c>
      <c r="AU5" s="67" t="str">
        <f t="shared" si="5"/>
        <v/>
      </c>
      <c r="AV5" s="67" t="str">
        <f t="shared" si="5"/>
        <v/>
      </c>
      <c r="AW5" s="67" t="str">
        <f t="shared" si="5"/>
        <v/>
      </c>
      <c r="AX5" s="67" t="str">
        <f t="shared" si="5"/>
        <v/>
      </c>
      <c r="AY5" s="67" t="str">
        <f t="shared" si="5"/>
        <v/>
      </c>
      <c r="AZ5" s="67" t="str">
        <f t="shared" si="5"/>
        <v/>
      </c>
      <c r="BA5" s="67" t="str">
        <f t="shared" si="5"/>
        <v/>
      </c>
      <c r="BB5" s="67" t="str">
        <f t="shared" si="5"/>
        <v/>
      </c>
      <c r="BC5" s="67" t="str">
        <f t="shared" si="5"/>
        <v/>
      </c>
      <c r="BD5" s="67" t="str">
        <f t="shared" si="5"/>
        <v/>
      </c>
      <c r="BE5" s="67" t="str">
        <f t="shared" si="5"/>
        <v/>
      </c>
      <c r="BF5" s="67" t="str">
        <f t="shared" si="5"/>
        <v/>
      </c>
      <c r="BG5" s="67" t="str">
        <f t="shared" si="5"/>
        <v/>
      </c>
    </row>
    <row r="6" spans="2:59" ht="6.75" customHeight="1" x14ac:dyDescent="0.35"/>
    <row r="7" spans="2:59" ht="15.5" x14ac:dyDescent="0.35">
      <c r="B7" s="113" t="s">
        <v>131</v>
      </c>
      <c r="C7" s="114" t="str">
        <f t="shared" ref="C7:AH7" si="6">IFERROR(C8+C9+C13,"")</f>
        <v/>
      </c>
      <c r="D7" s="114" t="str">
        <f t="shared" si="6"/>
        <v/>
      </c>
      <c r="E7" s="114" t="str">
        <f t="shared" si="6"/>
        <v/>
      </c>
      <c r="F7" s="114" t="str">
        <f t="shared" si="6"/>
        <v/>
      </c>
      <c r="G7" s="114" t="str">
        <f t="shared" si="6"/>
        <v/>
      </c>
      <c r="H7" s="114" t="str">
        <f t="shared" si="6"/>
        <v/>
      </c>
      <c r="I7" s="114" t="str">
        <f t="shared" si="6"/>
        <v/>
      </c>
      <c r="J7" s="114" t="str">
        <f t="shared" si="6"/>
        <v/>
      </c>
      <c r="K7" s="114" t="str">
        <f t="shared" si="6"/>
        <v/>
      </c>
      <c r="L7" s="114" t="str">
        <f t="shared" si="6"/>
        <v/>
      </c>
      <c r="M7" s="114" t="str">
        <f t="shared" si="6"/>
        <v/>
      </c>
      <c r="N7" s="114" t="str">
        <f t="shared" si="6"/>
        <v/>
      </c>
      <c r="O7" s="114" t="str">
        <f t="shared" si="6"/>
        <v/>
      </c>
      <c r="P7" s="114" t="str">
        <f t="shared" si="6"/>
        <v/>
      </c>
      <c r="Q7" s="114" t="str">
        <f t="shared" si="6"/>
        <v/>
      </c>
      <c r="R7" s="114" t="str">
        <f t="shared" si="6"/>
        <v/>
      </c>
      <c r="S7" s="114" t="str">
        <f t="shared" si="6"/>
        <v/>
      </c>
      <c r="T7" s="114" t="str">
        <f t="shared" si="6"/>
        <v/>
      </c>
      <c r="U7" s="114" t="str">
        <f t="shared" si="6"/>
        <v/>
      </c>
      <c r="V7" s="114" t="str">
        <f t="shared" si="6"/>
        <v/>
      </c>
      <c r="W7" s="114" t="str">
        <f t="shared" si="6"/>
        <v/>
      </c>
      <c r="X7" s="114" t="str">
        <f t="shared" si="6"/>
        <v/>
      </c>
      <c r="Y7" s="114" t="str">
        <f t="shared" si="6"/>
        <v/>
      </c>
      <c r="Z7" s="114" t="str">
        <f t="shared" si="6"/>
        <v/>
      </c>
      <c r="AA7" s="114" t="str">
        <f t="shared" si="6"/>
        <v/>
      </c>
      <c r="AB7" s="114" t="str">
        <f t="shared" si="6"/>
        <v/>
      </c>
      <c r="AC7" s="114" t="str">
        <f t="shared" si="6"/>
        <v/>
      </c>
      <c r="AD7" s="114" t="str">
        <f t="shared" si="6"/>
        <v/>
      </c>
      <c r="AE7" s="114" t="str">
        <f t="shared" si="6"/>
        <v/>
      </c>
      <c r="AF7" s="114" t="str">
        <f t="shared" si="6"/>
        <v/>
      </c>
      <c r="AG7" s="114" t="str">
        <f t="shared" si="6"/>
        <v/>
      </c>
      <c r="AH7" s="114" t="str">
        <f t="shared" si="6"/>
        <v/>
      </c>
      <c r="AI7" s="114" t="str">
        <f t="shared" ref="AI7:BG7" si="7">IFERROR(AI8+AI9+AI13,"")</f>
        <v/>
      </c>
      <c r="AJ7" s="114" t="str">
        <f t="shared" si="7"/>
        <v/>
      </c>
      <c r="AK7" s="114" t="str">
        <f t="shared" si="7"/>
        <v/>
      </c>
      <c r="AL7" s="114" t="str">
        <f t="shared" si="7"/>
        <v/>
      </c>
      <c r="AM7" s="114" t="str">
        <f t="shared" si="7"/>
        <v/>
      </c>
      <c r="AN7" s="114" t="str">
        <f t="shared" si="7"/>
        <v/>
      </c>
      <c r="AO7" s="114" t="str">
        <f t="shared" si="7"/>
        <v/>
      </c>
      <c r="AP7" s="114" t="str">
        <f t="shared" si="7"/>
        <v/>
      </c>
      <c r="AQ7" s="114" t="str">
        <f t="shared" si="7"/>
        <v/>
      </c>
      <c r="AR7" s="114" t="str">
        <f t="shared" si="7"/>
        <v/>
      </c>
      <c r="AS7" s="114" t="str">
        <f t="shared" si="7"/>
        <v/>
      </c>
      <c r="AT7" s="114" t="str">
        <f t="shared" si="7"/>
        <v/>
      </c>
      <c r="AU7" s="114" t="str">
        <f t="shared" si="7"/>
        <v/>
      </c>
      <c r="AV7" s="114" t="str">
        <f t="shared" si="7"/>
        <v/>
      </c>
      <c r="AW7" s="114" t="str">
        <f t="shared" si="7"/>
        <v/>
      </c>
      <c r="AX7" s="114" t="str">
        <f t="shared" si="7"/>
        <v/>
      </c>
      <c r="AY7" s="114" t="str">
        <f t="shared" si="7"/>
        <v/>
      </c>
      <c r="AZ7" s="114" t="str">
        <f t="shared" si="7"/>
        <v/>
      </c>
      <c r="BA7" s="114" t="str">
        <f t="shared" si="7"/>
        <v/>
      </c>
      <c r="BB7" s="114" t="str">
        <f t="shared" si="7"/>
        <v/>
      </c>
      <c r="BC7" s="114" t="str">
        <f t="shared" si="7"/>
        <v/>
      </c>
      <c r="BD7" s="114" t="str">
        <f t="shared" si="7"/>
        <v/>
      </c>
      <c r="BE7" s="114" t="str">
        <f t="shared" si="7"/>
        <v/>
      </c>
      <c r="BF7" s="114" t="str">
        <f t="shared" si="7"/>
        <v/>
      </c>
      <c r="BG7" s="114" t="str">
        <f t="shared" si="7"/>
        <v/>
      </c>
    </row>
    <row r="8" spans="2:59" ht="15.5" x14ac:dyDescent="0.35">
      <c r="B8" s="115" t="s">
        <v>129</v>
      </c>
      <c r="C8" s="114" t="str">
        <f>Recettes!C7</f>
        <v/>
      </c>
      <c r="D8" s="114" t="str">
        <f>Recettes!D7</f>
        <v/>
      </c>
      <c r="E8" s="114" t="str">
        <f>Recettes!E7</f>
        <v/>
      </c>
      <c r="F8" s="114" t="str">
        <f>Recettes!F7</f>
        <v/>
      </c>
      <c r="G8" s="114" t="str">
        <f>Recettes!G7</f>
        <v/>
      </c>
      <c r="H8" s="114" t="str">
        <f>Recettes!H7</f>
        <v/>
      </c>
      <c r="I8" s="114" t="str">
        <f>Recettes!I7</f>
        <v/>
      </c>
      <c r="J8" s="114" t="str">
        <f>Recettes!J7</f>
        <v/>
      </c>
      <c r="K8" s="114" t="str">
        <f>Recettes!K7</f>
        <v/>
      </c>
      <c r="L8" s="114" t="str">
        <f>Recettes!L7</f>
        <v/>
      </c>
      <c r="M8" s="114" t="str">
        <f>Recettes!M7</f>
        <v/>
      </c>
      <c r="N8" s="114" t="str">
        <f>Recettes!N7</f>
        <v/>
      </c>
      <c r="O8" s="114" t="str">
        <f>Recettes!O7</f>
        <v/>
      </c>
      <c r="P8" s="114" t="str">
        <f>Recettes!P7</f>
        <v/>
      </c>
      <c r="Q8" s="114" t="str">
        <f>Recettes!Q7</f>
        <v/>
      </c>
      <c r="R8" s="114" t="str">
        <f>Recettes!R7</f>
        <v/>
      </c>
      <c r="S8" s="114" t="str">
        <f>Recettes!S7</f>
        <v/>
      </c>
      <c r="T8" s="114" t="str">
        <f>Recettes!T7</f>
        <v/>
      </c>
      <c r="U8" s="114" t="str">
        <f>Recettes!U7</f>
        <v/>
      </c>
      <c r="V8" s="114" t="str">
        <f>Recettes!V7</f>
        <v/>
      </c>
      <c r="W8" s="114" t="str">
        <f>Recettes!W7</f>
        <v/>
      </c>
      <c r="X8" s="114" t="str">
        <f>Recettes!X7</f>
        <v/>
      </c>
      <c r="Y8" s="114" t="str">
        <f>Recettes!Y7</f>
        <v/>
      </c>
      <c r="Z8" s="114" t="str">
        <f>Recettes!Z7</f>
        <v/>
      </c>
      <c r="AA8" s="114" t="str">
        <f>Recettes!AA7</f>
        <v/>
      </c>
      <c r="AB8" s="114" t="str">
        <f>Recettes!AB7</f>
        <v/>
      </c>
      <c r="AC8" s="114" t="str">
        <f>Recettes!AC7</f>
        <v/>
      </c>
      <c r="AD8" s="114" t="str">
        <f>Recettes!AD7</f>
        <v/>
      </c>
      <c r="AE8" s="114" t="str">
        <f>Recettes!AE7</f>
        <v/>
      </c>
      <c r="AF8" s="114" t="str">
        <f>Recettes!AF7</f>
        <v/>
      </c>
      <c r="AG8" s="114" t="str">
        <f>Recettes!AG7</f>
        <v/>
      </c>
      <c r="AH8" s="114" t="str">
        <f>Recettes!AH7</f>
        <v/>
      </c>
      <c r="AI8" s="114" t="str">
        <f>Recettes!AI7</f>
        <v/>
      </c>
      <c r="AJ8" s="114" t="str">
        <f>Recettes!AJ7</f>
        <v/>
      </c>
      <c r="AK8" s="114" t="str">
        <f>Recettes!AK7</f>
        <v/>
      </c>
      <c r="AL8" s="114" t="str">
        <f>Recettes!AL7</f>
        <v/>
      </c>
      <c r="AM8" s="114" t="str">
        <f>Recettes!AM7</f>
        <v/>
      </c>
      <c r="AN8" s="114" t="str">
        <f>Recettes!AN7</f>
        <v/>
      </c>
      <c r="AO8" s="114" t="str">
        <f>Recettes!AO7</f>
        <v/>
      </c>
      <c r="AP8" s="114" t="str">
        <f>Recettes!AP7</f>
        <v/>
      </c>
      <c r="AQ8" s="114" t="str">
        <f>Recettes!AQ7</f>
        <v/>
      </c>
      <c r="AR8" s="114" t="str">
        <f>Recettes!AR7</f>
        <v/>
      </c>
      <c r="AS8" s="114" t="str">
        <f>Recettes!AS7</f>
        <v/>
      </c>
      <c r="AT8" s="114" t="str">
        <f>Recettes!AT7</f>
        <v/>
      </c>
      <c r="AU8" s="114" t="str">
        <f>Recettes!AU7</f>
        <v/>
      </c>
      <c r="AV8" s="114" t="str">
        <f>Recettes!AV7</f>
        <v/>
      </c>
      <c r="AW8" s="114" t="str">
        <f>Recettes!AW7</f>
        <v/>
      </c>
      <c r="AX8" s="114" t="str">
        <f>Recettes!AX7</f>
        <v/>
      </c>
      <c r="AY8" s="114" t="str">
        <f>Recettes!AY7</f>
        <v/>
      </c>
      <c r="AZ8" s="114" t="str">
        <f>Recettes!AZ7</f>
        <v/>
      </c>
      <c r="BA8" s="114" t="str">
        <f>Recettes!BA7</f>
        <v/>
      </c>
      <c r="BB8" s="114" t="str">
        <f>Recettes!BB7</f>
        <v/>
      </c>
      <c r="BC8" s="114" t="str">
        <f>Recettes!BC7</f>
        <v/>
      </c>
      <c r="BD8" s="114" t="str">
        <f>Recettes!BD7</f>
        <v/>
      </c>
      <c r="BE8" s="114" t="str">
        <f>Recettes!BE7</f>
        <v/>
      </c>
      <c r="BF8" s="114" t="str">
        <f>Recettes!BF7</f>
        <v/>
      </c>
      <c r="BG8" s="114" t="str">
        <f>Recettes!BG7</f>
        <v/>
      </c>
    </row>
    <row r="9" spans="2:59" ht="15.5" x14ac:dyDescent="0.35">
      <c r="B9" s="115" t="s">
        <v>132</v>
      </c>
      <c r="C9" s="114" t="str">
        <f>IF(OR(C4="",C4&lt;0),"",C10+C11+C12)</f>
        <v/>
      </c>
      <c r="D9" s="114" t="str">
        <f t="shared" ref="D9:G9" si="8">IF(OR(D4="",D4&lt;0),"",D10+D11+D12)</f>
        <v/>
      </c>
      <c r="E9" s="114" t="str">
        <f t="shared" si="8"/>
        <v/>
      </c>
      <c r="F9" s="114" t="str">
        <f t="shared" si="8"/>
        <v/>
      </c>
      <c r="G9" s="114" t="str">
        <f t="shared" si="8"/>
        <v/>
      </c>
      <c r="H9" s="114" t="str">
        <f t="shared" ref="H9" si="9">IF(OR(H4="",H4&lt;0),"",H10+H11+H12)</f>
        <v/>
      </c>
      <c r="I9" s="114" t="str">
        <f t="shared" ref="I9" si="10">IF(OR(I4="",I4&lt;0),"",I10+I11+I12)</f>
        <v/>
      </c>
      <c r="J9" s="114" t="str">
        <f t="shared" ref="J9:K9" si="11">IF(OR(J4="",J4&lt;0),"",J10+J11+J12)</f>
        <v/>
      </c>
      <c r="K9" s="114" t="str">
        <f t="shared" si="11"/>
        <v/>
      </c>
      <c r="L9" s="114" t="str">
        <f t="shared" ref="L9" si="12">IF(OR(L4="",L4&lt;0),"",L10+L11+L12)</f>
        <v/>
      </c>
      <c r="M9" s="114" t="str">
        <f t="shared" ref="M9" si="13">IF(OR(M4="",M4&lt;0),"",M10+M11+M12)</f>
        <v/>
      </c>
      <c r="N9" s="114" t="str">
        <f t="shared" ref="N9:O9" si="14">IF(OR(N4="",N4&lt;0),"",N10+N11+N12)</f>
        <v/>
      </c>
      <c r="O9" s="114" t="str">
        <f t="shared" si="14"/>
        <v/>
      </c>
      <c r="P9" s="114" t="str">
        <f t="shared" ref="P9" si="15">IF(OR(P4="",P4&lt;0),"",P10+P11+P12)</f>
        <v/>
      </c>
      <c r="Q9" s="114" t="str">
        <f t="shared" ref="Q9" si="16">IF(OR(Q4="",Q4&lt;0),"",Q10+Q11+Q12)</f>
        <v/>
      </c>
      <c r="R9" s="114" t="str">
        <f t="shared" ref="R9:S9" si="17">IF(OR(R4="",R4&lt;0),"",R10+R11+R12)</f>
        <v/>
      </c>
      <c r="S9" s="114" t="str">
        <f t="shared" si="17"/>
        <v/>
      </c>
      <c r="T9" s="114" t="str">
        <f t="shared" ref="T9" si="18">IF(OR(T4="",T4&lt;0),"",T10+T11+T12)</f>
        <v/>
      </c>
      <c r="U9" s="114" t="str">
        <f t="shared" ref="U9" si="19">IF(OR(U4="",U4&lt;0),"",U10+U11+U12)</f>
        <v/>
      </c>
      <c r="V9" s="114" t="str">
        <f t="shared" ref="V9:W9" si="20">IF(OR(V4="",V4&lt;0),"",V10+V11+V12)</f>
        <v/>
      </c>
      <c r="W9" s="114" t="str">
        <f t="shared" si="20"/>
        <v/>
      </c>
      <c r="X9" s="114" t="str">
        <f t="shared" ref="X9" si="21">IF(OR(X4="",X4&lt;0),"",X10+X11+X12)</f>
        <v/>
      </c>
      <c r="Y9" s="114" t="str">
        <f t="shared" ref="Y9" si="22">IF(OR(Y4="",Y4&lt;0),"",Y10+Y11+Y12)</f>
        <v/>
      </c>
      <c r="Z9" s="114" t="str">
        <f t="shared" ref="Z9:AA9" si="23">IF(OR(Z4="",Z4&lt;0),"",Z10+Z11+Z12)</f>
        <v/>
      </c>
      <c r="AA9" s="114" t="str">
        <f t="shared" si="23"/>
        <v/>
      </c>
      <c r="AB9" s="114" t="str">
        <f t="shared" ref="AB9" si="24">IF(OR(AB4="",AB4&lt;0),"",AB10+AB11+AB12)</f>
        <v/>
      </c>
      <c r="AC9" s="114" t="str">
        <f t="shared" ref="AC9" si="25">IF(OR(AC4="",AC4&lt;0),"",AC10+AC11+AC12)</f>
        <v/>
      </c>
      <c r="AD9" s="114" t="str">
        <f t="shared" ref="AD9:AE9" si="26">IF(OR(AD4="",AD4&lt;0),"",AD10+AD11+AD12)</f>
        <v/>
      </c>
      <c r="AE9" s="114" t="str">
        <f t="shared" si="26"/>
        <v/>
      </c>
      <c r="AF9" s="114" t="str">
        <f t="shared" ref="AF9" si="27">IF(OR(AF4="",AF4&lt;0),"",AF10+AF11+AF12)</f>
        <v/>
      </c>
      <c r="AG9" s="114" t="str">
        <f t="shared" ref="AG9" si="28">IF(OR(AG4="",AG4&lt;0),"",AG10+AG11+AG12)</f>
        <v/>
      </c>
      <c r="AH9" s="114" t="str">
        <f t="shared" ref="AH9:AI9" si="29">IF(OR(AH4="",AH4&lt;0),"",AH10+AH11+AH12)</f>
        <v/>
      </c>
      <c r="AI9" s="114" t="str">
        <f t="shared" si="29"/>
        <v/>
      </c>
      <c r="AJ9" s="114" t="str">
        <f t="shared" ref="AJ9" si="30">IF(OR(AJ4="",AJ4&lt;0),"",AJ10+AJ11+AJ12)</f>
        <v/>
      </c>
      <c r="AK9" s="114" t="str">
        <f t="shared" ref="AK9" si="31">IF(OR(AK4="",AK4&lt;0),"",AK10+AK11+AK12)</f>
        <v/>
      </c>
      <c r="AL9" s="114" t="str">
        <f t="shared" ref="AL9:AM9" si="32">IF(OR(AL4="",AL4&lt;0),"",AL10+AL11+AL12)</f>
        <v/>
      </c>
      <c r="AM9" s="114" t="str">
        <f t="shared" si="32"/>
        <v/>
      </c>
      <c r="AN9" s="114" t="str">
        <f t="shared" ref="AN9" si="33">IF(OR(AN4="",AN4&lt;0),"",AN10+AN11+AN12)</f>
        <v/>
      </c>
      <c r="AO9" s="114" t="str">
        <f t="shared" ref="AO9" si="34">IF(OR(AO4="",AO4&lt;0),"",AO10+AO11+AO12)</f>
        <v/>
      </c>
      <c r="AP9" s="114" t="str">
        <f t="shared" ref="AP9:AQ9" si="35">IF(OR(AP4="",AP4&lt;0),"",AP10+AP11+AP12)</f>
        <v/>
      </c>
      <c r="AQ9" s="114" t="str">
        <f t="shared" si="35"/>
        <v/>
      </c>
      <c r="AR9" s="114" t="str">
        <f t="shared" ref="AR9" si="36">IF(OR(AR4="",AR4&lt;0),"",AR10+AR11+AR12)</f>
        <v/>
      </c>
      <c r="AS9" s="114" t="str">
        <f t="shared" ref="AS9" si="37">IF(OR(AS4="",AS4&lt;0),"",AS10+AS11+AS12)</f>
        <v/>
      </c>
      <c r="AT9" s="114" t="str">
        <f t="shared" ref="AT9:AU9" si="38">IF(OR(AT4="",AT4&lt;0),"",AT10+AT11+AT12)</f>
        <v/>
      </c>
      <c r="AU9" s="114" t="str">
        <f t="shared" si="38"/>
        <v/>
      </c>
      <c r="AV9" s="114" t="str">
        <f t="shared" ref="AV9" si="39">IF(OR(AV4="",AV4&lt;0),"",AV10+AV11+AV12)</f>
        <v/>
      </c>
      <c r="AW9" s="114" t="str">
        <f t="shared" ref="AW9" si="40">IF(OR(AW4="",AW4&lt;0),"",AW10+AW11+AW12)</f>
        <v/>
      </c>
      <c r="AX9" s="114" t="str">
        <f t="shared" ref="AX9:AY9" si="41">IF(OR(AX4="",AX4&lt;0),"",AX10+AX11+AX12)</f>
        <v/>
      </c>
      <c r="AY9" s="114" t="str">
        <f t="shared" si="41"/>
        <v/>
      </c>
      <c r="AZ9" s="114" t="str">
        <f t="shared" ref="AZ9" si="42">IF(OR(AZ4="",AZ4&lt;0),"",AZ10+AZ11+AZ12)</f>
        <v/>
      </c>
      <c r="BA9" s="114" t="str">
        <f t="shared" ref="BA9" si="43">IF(OR(BA4="",BA4&lt;0),"",BA10+BA11+BA12)</f>
        <v/>
      </c>
      <c r="BB9" s="114" t="str">
        <f t="shared" ref="BB9:BC9" si="44">IF(OR(BB4="",BB4&lt;0),"",BB10+BB11+BB12)</f>
        <v/>
      </c>
      <c r="BC9" s="114" t="str">
        <f t="shared" si="44"/>
        <v/>
      </c>
      <c r="BD9" s="114" t="str">
        <f t="shared" ref="BD9" si="45">IF(OR(BD4="",BD4&lt;0),"",BD10+BD11+BD12)</f>
        <v/>
      </c>
      <c r="BE9" s="114" t="str">
        <f t="shared" ref="BE9" si="46">IF(OR(BE4="",BE4&lt;0),"",BE10+BE11+BE12)</f>
        <v/>
      </c>
      <c r="BF9" s="114" t="str">
        <f t="shared" ref="BF9:BG9" si="47">IF(OR(BF4="",BF4&lt;0),"",BF10+BF11+BF12)</f>
        <v/>
      </c>
      <c r="BG9" s="114" t="str">
        <f t="shared" si="47"/>
        <v/>
      </c>
    </row>
    <row r="10" spans="2:59" x14ac:dyDescent="0.35">
      <c r="B10" s="116" t="s">
        <v>125</v>
      </c>
      <c r="C10" s="117" t="str">
        <f>CNC!C28</f>
        <v/>
      </c>
      <c r="D10" s="117" t="str">
        <f>CNC!D28</f>
        <v/>
      </c>
      <c r="E10" s="117" t="str">
        <f>CNC!E28</f>
        <v/>
      </c>
      <c r="F10" s="117" t="str">
        <f>CNC!F28</f>
        <v/>
      </c>
      <c r="G10" s="117" t="str">
        <f>CNC!G28</f>
        <v/>
      </c>
      <c r="H10" s="117" t="str">
        <f>CNC!H28</f>
        <v/>
      </c>
      <c r="I10" s="117" t="str">
        <f>CNC!I28</f>
        <v/>
      </c>
      <c r="J10" s="117" t="str">
        <f>CNC!J28</f>
        <v/>
      </c>
      <c r="K10" s="117" t="str">
        <f>CNC!K28</f>
        <v/>
      </c>
      <c r="L10" s="117" t="str">
        <f>CNC!L28</f>
        <v/>
      </c>
      <c r="M10" s="117" t="str">
        <f>CNC!M28</f>
        <v/>
      </c>
      <c r="N10" s="117" t="str">
        <f>CNC!N28</f>
        <v/>
      </c>
      <c r="O10" s="117" t="str">
        <f>CNC!O28</f>
        <v/>
      </c>
      <c r="P10" s="117" t="str">
        <f>CNC!P28</f>
        <v/>
      </c>
      <c r="Q10" s="117" t="str">
        <f>CNC!Q28</f>
        <v/>
      </c>
      <c r="R10" s="117" t="str">
        <f>CNC!R28</f>
        <v/>
      </c>
      <c r="S10" s="117" t="str">
        <f>CNC!S28</f>
        <v/>
      </c>
      <c r="T10" s="117" t="str">
        <f>CNC!T28</f>
        <v/>
      </c>
      <c r="U10" s="117" t="str">
        <f>CNC!U28</f>
        <v/>
      </c>
      <c r="V10" s="117" t="str">
        <f>CNC!V28</f>
        <v/>
      </c>
      <c r="W10" s="117" t="str">
        <f>CNC!W28</f>
        <v/>
      </c>
      <c r="X10" s="117" t="str">
        <f>CNC!X28</f>
        <v/>
      </c>
      <c r="Y10" s="117" t="str">
        <f>CNC!Y28</f>
        <v/>
      </c>
      <c r="Z10" s="117" t="str">
        <f>CNC!Z28</f>
        <v/>
      </c>
      <c r="AA10" s="117" t="str">
        <f>CNC!AA28</f>
        <v/>
      </c>
      <c r="AB10" s="117" t="str">
        <f>CNC!AB28</f>
        <v/>
      </c>
      <c r="AC10" s="117" t="str">
        <f>CNC!AC28</f>
        <v/>
      </c>
      <c r="AD10" s="117" t="str">
        <f>CNC!AD28</f>
        <v/>
      </c>
      <c r="AE10" s="117" t="str">
        <f>CNC!AE28</f>
        <v/>
      </c>
      <c r="AF10" s="117" t="str">
        <f>CNC!AF28</f>
        <v/>
      </c>
      <c r="AG10" s="117" t="str">
        <f>CNC!AG28</f>
        <v/>
      </c>
      <c r="AH10" s="117" t="str">
        <f>CNC!AH28</f>
        <v/>
      </c>
      <c r="AI10" s="117" t="str">
        <f>CNC!AI28</f>
        <v/>
      </c>
      <c r="AJ10" s="117" t="str">
        <f>CNC!AJ28</f>
        <v/>
      </c>
      <c r="AK10" s="117" t="str">
        <f>CNC!AK28</f>
        <v/>
      </c>
      <c r="AL10" s="117" t="str">
        <f>CNC!AL28</f>
        <v/>
      </c>
      <c r="AM10" s="117" t="str">
        <f>CNC!AM28</f>
        <v/>
      </c>
      <c r="AN10" s="117" t="str">
        <f>CNC!AN28</f>
        <v/>
      </c>
      <c r="AO10" s="117" t="str">
        <f>CNC!AO28</f>
        <v/>
      </c>
      <c r="AP10" s="117" t="str">
        <f>CNC!AP28</f>
        <v/>
      </c>
      <c r="AQ10" s="117" t="str">
        <f>CNC!AQ28</f>
        <v/>
      </c>
      <c r="AR10" s="117" t="str">
        <f>CNC!AR28</f>
        <v/>
      </c>
      <c r="AS10" s="117" t="str">
        <f>CNC!AS28</f>
        <v/>
      </c>
      <c r="AT10" s="117" t="str">
        <f>CNC!AT28</f>
        <v/>
      </c>
      <c r="AU10" s="117" t="str">
        <f>CNC!AU28</f>
        <v/>
      </c>
      <c r="AV10" s="117" t="str">
        <f>CNC!AV28</f>
        <v/>
      </c>
      <c r="AW10" s="117" t="str">
        <f>CNC!AW28</f>
        <v/>
      </c>
      <c r="AX10" s="117" t="str">
        <f>CNC!AX28</f>
        <v/>
      </c>
      <c r="AY10" s="117" t="str">
        <f>CNC!AY28</f>
        <v/>
      </c>
      <c r="AZ10" s="117" t="str">
        <f>CNC!AZ28</f>
        <v/>
      </c>
      <c r="BA10" s="117" t="str">
        <f>CNC!BA28</f>
        <v/>
      </c>
      <c r="BB10" s="117" t="str">
        <f>CNC!BB28</f>
        <v/>
      </c>
      <c r="BC10" s="117" t="str">
        <f>CNC!BC28</f>
        <v/>
      </c>
      <c r="BD10" s="117" t="str">
        <f>CNC!BD28</f>
        <v/>
      </c>
      <c r="BE10" s="117" t="str">
        <f>CNC!BE28</f>
        <v/>
      </c>
      <c r="BF10" s="117" t="str">
        <f>CNC!BF28</f>
        <v/>
      </c>
      <c r="BG10" s="117" t="str">
        <f>CNC!BG28</f>
        <v/>
      </c>
    </row>
    <row r="11" spans="2:59" x14ac:dyDescent="0.35">
      <c r="B11" s="116" t="s">
        <v>156</v>
      </c>
      <c r="C11" s="117" t="str">
        <f>CNC!C29</f>
        <v/>
      </c>
      <c r="D11" s="117" t="str">
        <f>CNC!D29</f>
        <v/>
      </c>
      <c r="E11" s="117" t="str">
        <f>CNC!E29</f>
        <v/>
      </c>
      <c r="F11" s="117" t="str">
        <f>CNC!F29</f>
        <v/>
      </c>
      <c r="G11" s="117" t="str">
        <f>CNC!G29</f>
        <v/>
      </c>
      <c r="H11" s="117" t="str">
        <f>CNC!H29</f>
        <v/>
      </c>
      <c r="I11" s="117" t="str">
        <f>CNC!I29</f>
        <v/>
      </c>
      <c r="J11" s="117" t="str">
        <f>CNC!J29</f>
        <v/>
      </c>
      <c r="K11" s="117" t="str">
        <f>CNC!K29</f>
        <v/>
      </c>
      <c r="L11" s="117" t="str">
        <f>CNC!L29</f>
        <v/>
      </c>
      <c r="M11" s="117" t="str">
        <f>CNC!M29</f>
        <v/>
      </c>
      <c r="N11" s="117" t="str">
        <f>CNC!N29</f>
        <v/>
      </c>
      <c r="O11" s="117" t="str">
        <f>CNC!O29</f>
        <v/>
      </c>
      <c r="P11" s="117" t="str">
        <f>CNC!P29</f>
        <v/>
      </c>
      <c r="Q11" s="117" t="str">
        <f>CNC!Q29</f>
        <v/>
      </c>
      <c r="R11" s="117" t="str">
        <f>CNC!R29</f>
        <v/>
      </c>
      <c r="S11" s="117" t="str">
        <f>CNC!S29</f>
        <v/>
      </c>
      <c r="T11" s="117" t="str">
        <f>CNC!T29</f>
        <v/>
      </c>
      <c r="U11" s="117" t="str">
        <f>CNC!U29</f>
        <v/>
      </c>
      <c r="V11" s="117" t="str">
        <f>CNC!V29</f>
        <v/>
      </c>
      <c r="W11" s="117" t="str">
        <f>CNC!W29</f>
        <v/>
      </c>
      <c r="X11" s="117" t="str">
        <f>CNC!X29</f>
        <v/>
      </c>
      <c r="Y11" s="117" t="str">
        <f>CNC!Y29</f>
        <v/>
      </c>
      <c r="Z11" s="117" t="str">
        <f>CNC!Z29</f>
        <v/>
      </c>
      <c r="AA11" s="117" t="str">
        <f>CNC!AA29</f>
        <v/>
      </c>
      <c r="AB11" s="117" t="str">
        <f>CNC!AB29</f>
        <v/>
      </c>
      <c r="AC11" s="117" t="str">
        <f>CNC!AC29</f>
        <v/>
      </c>
      <c r="AD11" s="117" t="str">
        <f>CNC!AD29</f>
        <v/>
      </c>
      <c r="AE11" s="117" t="str">
        <f>CNC!AE29</f>
        <v/>
      </c>
      <c r="AF11" s="117" t="str">
        <f>CNC!AF29</f>
        <v/>
      </c>
      <c r="AG11" s="117" t="str">
        <f>CNC!AG29</f>
        <v/>
      </c>
      <c r="AH11" s="117" t="str">
        <f>CNC!AH29</f>
        <v/>
      </c>
      <c r="AI11" s="117" t="str">
        <f>CNC!AI29</f>
        <v/>
      </c>
      <c r="AJ11" s="117" t="str">
        <f>CNC!AJ29</f>
        <v/>
      </c>
      <c r="AK11" s="117" t="str">
        <f>CNC!AK29</f>
        <v/>
      </c>
      <c r="AL11" s="117" t="str">
        <f>CNC!AL29</f>
        <v/>
      </c>
      <c r="AM11" s="117" t="str">
        <f>CNC!AM29</f>
        <v/>
      </c>
      <c r="AN11" s="117" t="str">
        <f>CNC!AN29</f>
        <v/>
      </c>
      <c r="AO11" s="117" t="str">
        <f>CNC!AO29</f>
        <v/>
      </c>
      <c r="AP11" s="117" t="str">
        <f>CNC!AP29</f>
        <v/>
      </c>
      <c r="AQ11" s="117" t="str">
        <f>CNC!AQ29</f>
        <v/>
      </c>
      <c r="AR11" s="117" t="str">
        <f>CNC!AR29</f>
        <v/>
      </c>
      <c r="AS11" s="117" t="str">
        <f>CNC!AS29</f>
        <v/>
      </c>
      <c r="AT11" s="117" t="str">
        <f>CNC!AT29</f>
        <v/>
      </c>
      <c r="AU11" s="117" t="str">
        <f>CNC!AU29</f>
        <v/>
      </c>
      <c r="AV11" s="117" t="str">
        <f>CNC!AV29</f>
        <v/>
      </c>
      <c r="AW11" s="117" t="str">
        <f>CNC!AW29</f>
        <v/>
      </c>
      <c r="AX11" s="117" t="str">
        <f>CNC!AX29</f>
        <v/>
      </c>
      <c r="AY11" s="117" t="str">
        <f>CNC!AY29</f>
        <v/>
      </c>
      <c r="AZ11" s="117" t="str">
        <f>CNC!AZ29</f>
        <v/>
      </c>
      <c r="BA11" s="117" t="str">
        <f>CNC!BA29</f>
        <v/>
      </c>
      <c r="BB11" s="117" t="str">
        <f>CNC!BB29</f>
        <v/>
      </c>
      <c r="BC11" s="117" t="str">
        <f>CNC!BC29</f>
        <v/>
      </c>
      <c r="BD11" s="117" t="str">
        <f>CNC!BD29</f>
        <v/>
      </c>
      <c r="BE11" s="117" t="str">
        <f>CNC!BE29</f>
        <v/>
      </c>
      <c r="BF11" s="117" t="str">
        <f>CNC!BF29</f>
        <v/>
      </c>
      <c r="BG11" s="117" t="str">
        <f>CNC!BG29</f>
        <v/>
      </c>
    </row>
    <row r="12" spans="2:59" x14ac:dyDescent="0.35">
      <c r="B12" s="116" t="s">
        <v>127</v>
      </c>
      <c r="C12" s="117" t="str">
        <f>CNC!C45</f>
        <v/>
      </c>
      <c r="D12" s="117" t="str">
        <f>CNC!D45</f>
        <v/>
      </c>
      <c r="E12" s="117" t="str">
        <f>CNC!E45</f>
        <v/>
      </c>
      <c r="F12" s="117" t="str">
        <f>CNC!F45</f>
        <v/>
      </c>
      <c r="G12" s="117" t="str">
        <f>CNC!G45</f>
        <v/>
      </c>
      <c r="H12" s="117" t="str">
        <f>CNC!H45</f>
        <v/>
      </c>
      <c r="I12" s="117" t="str">
        <f>CNC!I45</f>
        <v/>
      </c>
      <c r="J12" s="117" t="str">
        <f>CNC!J45</f>
        <v/>
      </c>
      <c r="K12" s="117" t="str">
        <f>CNC!K45</f>
        <v/>
      </c>
      <c r="L12" s="117" t="str">
        <f>CNC!L45</f>
        <v/>
      </c>
      <c r="M12" s="117" t="str">
        <f>CNC!M45</f>
        <v/>
      </c>
      <c r="N12" s="117" t="str">
        <f>CNC!N45</f>
        <v/>
      </c>
      <c r="O12" s="117" t="str">
        <f>CNC!O45</f>
        <v/>
      </c>
      <c r="P12" s="117" t="str">
        <f>CNC!P45</f>
        <v/>
      </c>
      <c r="Q12" s="117" t="str">
        <f>CNC!Q45</f>
        <v/>
      </c>
      <c r="R12" s="117" t="str">
        <f>CNC!R45</f>
        <v/>
      </c>
      <c r="S12" s="117" t="str">
        <f>CNC!S45</f>
        <v/>
      </c>
      <c r="T12" s="117" t="str">
        <f>CNC!T45</f>
        <v/>
      </c>
      <c r="U12" s="117" t="str">
        <f>CNC!U45</f>
        <v/>
      </c>
      <c r="V12" s="117" t="str">
        <f>CNC!V45</f>
        <v/>
      </c>
      <c r="W12" s="117" t="str">
        <f>CNC!W45</f>
        <v/>
      </c>
      <c r="X12" s="117" t="str">
        <f>CNC!X45</f>
        <v/>
      </c>
      <c r="Y12" s="117" t="str">
        <f>CNC!Y45</f>
        <v/>
      </c>
      <c r="Z12" s="117" t="str">
        <f>CNC!Z45</f>
        <v/>
      </c>
      <c r="AA12" s="117" t="str">
        <f>CNC!AA45</f>
        <v/>
      </c>
      <c r="AB12" s="117" t="str">
        <f>CNC!AB45</f>
        <v/>
      </c>
      <c r="AC12" s="117" t="str">
        <f>CNC!AC45</f>
        <v/>
      </c>
      <c r="AD12" s="117" t="str">
        <f>CNC!AD45</f>
        <v/>
      </c>
      <c r="AE12" s="117" t="str">
        <f>CNC!AE45</f>
        <v/>
      </c>
      <c r="AF12" s="117" t="str">
        <f>CNC!AF45</f>
        <v/>
      </c>
      <c r="AG12" s="117" t="str">
        <f>CNC!AG45</f>
        <v/>
      </c>
      <c r="AH12" s="117" t="str">
        <f>CNC!AH45</f>
        <v/>
      </c>
      <c r="AI12" s="117" t="str">
        <f>CNC!AI45</f>
        <v/>
      </c>
      <c r="AJ12" s="117" t="str">
        <f>CNC!AJ45</f>
        <v/>
      </c>
      <c r="AK12" s="117" t="str">
        <f>CNC!AK45</f>
        <v/>
      </c>
      <c r="AL12" s="117" t="str">
        <f>CNC!AL45</f>
        <v/>
      </c>
      <c r="AM12" s="117" t="str">
        <f>CNC!AM45</f>
        <v/>
      </c>
      <c r="AN12" s="117" t="str">
        <f>CNC!AN45</f>
        <v/>
      </c>
      <c r="AO12" s="117" t="str">
        <f>CNC!AO45</f>
        <v/>
      </c>
      <c r="AP12" s="117" t="str">
        <f>CNC!AP45</f>
        <v/>
      </c>
      <c r="AQ12" s="117" t="str">
        <f>CNC!AQ45</f>
        <v/>
      </c>
      <c r="AR12" s="117" t="str">
        <f>CNC!AR45</f>
        <v/>
      </c>
      <c r="AS12" s="117" t="str">
        <f>CNC!AS45</f>
        <v/>
      </c>
      <c r="AT12" s="117" t="str">
        <f>CNC!AT45</f>
        <v/>
      </c>
      <c r="AU12" s="117" t="str">
        <f>CNC!AU45</f>
        <v/>
      </c>
      <c r="AV12" s="117" t="str">
        <f>CNC!AV45</f>
        <v/>
      </c>
      <c r="AW12" s="117" t="str">
        <f>CNC!AW45</f>
        <v/>
      </c>
      <c r="AX12" s="117" t="str">
        <f>CNC!AX45</f>
        <v/>
      </c>
      <c r="AY12" s="117" t="str">
        <f>CNC!AY45</f>
        <v/>
      </c>
      <c r="AZ12" s="117" t="str">
        <f>CNC!AZ45</f>
        <v/>
      </c>
      <c r="BA12" s="117" t="str">
        <f>CNC!BA45</f>
        <v/>
      </c>
      <c r="BB12" s="117" t="str">
        <f>CNC!BB45</f>
        <v/>
      </c>
      <c r="BC12" s="117" t="str">
        <f>CNC!BC45</f>
        <v/>
      </c>
      <c r="BD12" s="117" t="str">
        <f>CNC!BD45</f>
        <v/>
      </c>
      <c r="BE12" s="117" t="str">
        <f>CNC!BE45</f>
        <v/>
      </c>
      <c r="BF12" s="117" t="str">
        <f>CNC!BF45</f>
        <v/>
      </c>
      <c r="BG12" s="117" t="str">
        <f>CNC!BG45</f>
        <v/>
      </c>
    </row>
    <row r="13" spans="2:59" s="155" customFormat="1" ht="7.5" customHeight="1" x14ac:dyDescent="0.35">
      <c r="B13" s="184"/>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row>
    <row r="14" spans="2:59" s="158" customFormat="1" ht="6.75" customHeight="1" x14ac:dyDescent="0.35"/>
    <row r="15" spans="2:59" ht="15.5" x14ac:dyDescent="0.35">
      <c r="B15" s="113" t="s">
        <v>133</v>
      </c>
      <c r="C15" s="114">
        <f>IFERROR(SUM(C16:C19),"")</f>
        <v>0</v>
      </c>
      <c r="D15" s="114">
        <f t="shared" ref="D15:BG15" si="48">IFERROR(SUM(D16:D19),"")</f>
        <v>0</v>
      </c>
      <c r="E15" s="114">
        <f t="shared" si="48"/>
        <v>0</v>
      </c>
      <c r="F15" s="114">
        <f>IFERROR(SUM(F16:F19),"")</f>
        <v>0</v>
      </c>
      <c r="G15" s="114">
        <f>IFERROR(SUM(G16:G19),"")</f>
        <v>0</v>
      </c>
      <c r="H15" s="114">
        <f t="shared" si="48"/>
        <v>0</v>
      </c>
      <c r="I15" s="114">
        <f t="shared" si="48"/>
        <v>0</v>
      </c>
      <c r="J15" s="114">
        <f t="shared" si="48"/>
        <v>0</v>
      </c>
      <c r="K15" s="114">
        <f t="shared" si="48"/>
        <v>0</v>
      </c>
      <c r="L15" s="114">
        <f t="shared" si="48"/>
        <v>0</v>
      </c>
      <c r="M15" s="114">
        <f t="shared" si="48"/>
        <v>0</v>
      </c>
      <c r="N15" s="114">
        <f t="shared" si="48"/>
        <v>0</v>
      </c>
      <c r="O15" s="114">
        <f t="shared" si="48"/>
        <v>0</v>
      </c>
      <c r="P15" s="114">
        <f t="shared" si="48"/>
        <v>0</v>
      </c>
      <c r="Q15" s="114">
        <f t="shared" si="48"/>
        <v>0</v>
      </c>
      <c r="R15" s="114">
        <f t="shared" si="48"/>
        <v>0</v>
      </c>
      <c r="S15" s="114">
        <f t="shared" si="48"/>
        <v>0</v>
      </c>
      <c r="T15" s="114">
        <f t="shared" si="48"/>
        <v>0</v>
      </c>
      <c r="U15" s="114">
        <f t="shared" si="48"/>
        <v>0</v>
      </c>
      <c r="V15" s="114">
        <f t="shared" si="48"/>
        <v>0</v>
      </c>
      <c r="W15" s="114">
        <f t="shared" si="48"/>
        <v>0</v>
      </c>
      <c r="X15" s="114">
        <f t="shared" si="48"/>
        <v>0</v>
      </c>
      <c r="Y15" s="114">
        <f t="shared" si="48"/>
        <v>0</v>
      </c>
      <c r="Z15" s="114">
        <f t="shared" si="48"/>
        <v>0</v>
      </c>
      <c r="AA15" s="114">
        <f t="shared" si="48"/>
        <v>0</v>
      </c>
      <c r="AB15" s="114">
        <f t="shared" si="48"/>
        <v>0</v>
      </c>
      <c r="AC15" s="114">
        <f t="shared" si="48"/>
        <v>0</v>
      </c>
      <c r="AD15" s="114">
        <f t="shared" si="48"/>
        <v>0</v>
      </c>
      <c r="AE15" s="114">
        <f t="shared" si="48"/>
        <v>0</v>
      </c>
      <c r="AF15" s="114">
        <f t="shared" si="48"/>
        <v>0</v>
      </c>
      <c r="AG15" s="114">
        <f t="shared" si="48"/>
        <v>0</v>
      </c>
      <c r="AH15" s="114">
        <f t="shared" si="48"/>
        <v>0</v>
      </c>
      <c r="AI15" s="114">
        <f t="shared" si="48"/>
        <v>0</v>
      </c>
      <c r="AJ15" s="114">
        <f t="shared" si="48"/>
        <v>0</v>
      </c>
      <c r="AK15" s="114">
        <f t="shared" si="48"/>
        <v>0</v>
      </c>
      <c r="AL15" s="114">
        <f t="shared" si="48"/>
        <v>0</v>
      </c>
      <c r="AM15" s="114">
        <f t="shared" si="48"/>
        <v>0</v>
      </c>
      <c r="AN15" s="114">
        <f t="shared" si="48"/>
        <v>0</v>
      </c>
      <c r="AO15" s="114">
        <f t="shared" si="48"/>
        <v>0</v>
      </c>
      <c r="AP15" s="114">
        <f t="shared" si="48"/>
        <v>0</v>
      </c>
      <c r="AQ15" s="114">
        <f t="shared" si="48"/>
        <v>0</v>
      </c>
      <c r="AR15" s="114">
        <f t="shared" si="48"/>
        <v>0</v>
      </c>
      <c r="AS15" s="114">
        <f t="shared" si="48"/>
        <v>0</v>
      </c>
      <c r="AT15" s="114">
        <f t="shared" si="48"/>
        <v>0</v>
      </c>
      <c r="AU15" s="114">
        <f t="shared" si="48"/>
        <v>0</v>
      </c>
      <c r="AV15" s="114">
        <f t="shared" si="48"/>
        <v>0</v>
      </c>
      <c r="AW15" s="114">
        <f t="shared" si="48"/>
        <v>0</v>
      </c>
      <c r="AX15" s="114">
        <f t="shared" si="48"/>
        <v>0</v>
      </c>
      <c r="AY15" s="114">
        <f t="shared" si="48"/>
        <v>0</v>
      </c>
      <c r="AZ15" s="114">
        <f t="shared" si="48"/>
        <v>0</v>
      </c>
      <c r="BA15" s="114">
        <f t="shared" si="48"/>
        <v>0</v>
      </c>
      <c r="BB15" s="114">
        <f t="shared" si="48"/>
        <v>0</v>
      </c>
      <c r="BC15" s="114">
        <f t="shared" si="48"/>
        <v>0</v>
      </c>
      <c r="BD15" s="114">
        <f t="shared" si="48"/>
        <v>0</v>
      </c>
      <c r="BE15" s="114">
        <f t="shared" si="48"/>
        <v>0</v>
      </c>
      <c r="BF15" s="114">
        <f t="shared" si="48"/>
        <v>0</v>
      </c>
      <c r="BG15" s="114">
        <f t="shared" si="48"/>
        <v>0</v>
      </c>
    </row>
    <row r="16" spans="2:59" x14ac:dyDescent="0.35">
      <c r="B16" s="116" t="s">
        <v>134</v>
      </c>
      <c r="C16" s="117" t="str">
        <f t="shared" ref="C16:AH16" si="49">IF(OR(C4="",C4&lt;0),"",-charges_variables*C5)</f>
        <v/>
      </c>
      <c r="D16" s="117" t="str">
        <f t="shared" si="49"/>
        <v/>
      </c>
      <c r="E16" s="117" t="str">
        <f t="shared" si="49"/>
        <v/>
      </c>
      <c r="F16" s="117" t="str">
        <f t="shared" si="49"/>
        <v/>
      </c>
      <c r="G16" s="117" t="str">
        <f t="shared" si="49"/>
        <v/>
      </c>
      <c r="H16" s="117" t="str">
        <f t="shared" si="49"/>
        <v/>
      </c>
      <c r="I16" s="117" t="str">
        <f t="shared" si="49"/>
        <v/>
      </c>
      <c r="J16" s="117" t="str">
        <f t="shared" si="49"/>
        <v/>
      </c>
      <c r="K16" s="117" t="str">
        <f t="shared" si="49"/>
        <v/>
      </c>
      <c r="L16" s="117" t="str">
        <f t="shared" si="49"/>
        <v/>
      </c>
      <c r="M16" s="117" t="str">
        <f t="shared" si="49"/>
        <v/>
      </c>
      <c r="N16" s="117" t="str">
        <f t="shared" si="49"/>
        <v/>
      </c>
      <c r="O16" s="117" t="str">
        <f t="shared" si="49"/>
        <v/>
      </c>
      <c r="P16" s="117" t="str">
        <f t="shared" si="49"/>
        <v/>
      </c>
      <c r="Q16" s="117" t="str">
        <f t="shared" si="49"/>
        <v/>
      </c>
      <c r="R16" s="117" t="str">
        <f t="shared" si="49"/>
        <v/>
      </c>
      <c r="S16" s="117" t="str">
        <f t="shared" si="49"/>
        <v/>
      </c>
      <c r="T16" s="117" t="str">
        <f t="shared" si="49"/>
        <v/>
      </c>
      <c r="U16" s="117" t="str">
        <f t="shared" si="49"/>
        <v/>
      </c>
      <c r="V16" s="117" t="str">
        <f t="shared" si="49"/>
        <v/>
      </c>
      <c r="W16" s="117" t="str">
        <f t="shared" si="49"/>
        <v/>
      </c>
      <c r="X16" s="117" t="str">
        <f t="shared" si="49"/>
        <v/>
      </c>
      <c r="Y16" s="117" t="str">
        <f t="shared" si="49"/>
        <v/>
      </c>
      <c r="Z16" s="117" t="str">
        <f t="shared" si="49"/>
        <v/>
      </c>
      <c r="AA16" s="117" t="str">
        <f t="shared" si="49"/>
        <v/>
      </c>
      <c r="AB16" s="117" t="str">
        <f t="shared" si="49"/>
        <v/>
      </c>
      <c r="AC16" s="117" t="str">
        <f t="shared" si="49"/>
        <v/>
      </c>
      <c r="AD16" s="117" t="str">
        <f t="shared" si="49"/>
        <v/>
      </c>
      <c r="AE16" s="117" t="str">
        <f t="shared" si="49"/>
        <v/>
      </c>
      <c r="AF16" s="117" t="str">
        <f t="shared" si="49"/>
        <v/>
      </c>
      <c r="AG16" s="117" t="str">
        <f t="shared" si="49"/>
        <v/>
      </c>
      <c r="AH16" s="117" t="str">
        <f t="shared" si="49"/>
        <v/>
      </c>
      <c r="AI16" s="117" t="str">
        <f t="shared" ref="AI16:BG16" si="50">IF(OR(AI4="",AI4&lt;0),"",-charges_variables*AI5)</f>
        <v/>
      </c>
      <c r="AJ16" s="117" t="str">
        <f t="shared" si="50"/>
        <v/>
      </c>
      <c r="AK16" s="117" t="str">
        <f t="shared" si="50"/>
        <v/>
      </c>
      <c r="AL16" s="117" t="str">
        <f t="shared" si="50"/>
        <v/>
      </c>
      <c r="AM16" s="117" t="str">
        <f t="shared" si="50"/>
        <v/>
      </c>
      <c r="AN16" s="117" t="str">
        <f t="shared" si="50"/>
        <v/>
      </c>
      <c r="AO16" s="117" t="str">
        <f t="shared" si="50"/>
        <v/>
      </c>
      <c r="AP16" s="117" t="str">
        <f t="shared" si="50"/>
        <v/>
      </c>
      <c r="AQ16" s="117" t="str">
        <f t="shared" si="50"/>
        <v/>
      </c>
      <c r="AR16" s="117" t="str">
        <f t="shared" si="50"/>
        <v/>
      </c>
      <c r="AS16" s="117" t="str">
        <f t="shared" si="50"/>
        <v/>
      </c>
      <c r="AT16" s="117" t="str">
        <f t="shared" si="50"/>
        <v/>
      </c>
      <c r="AU16" s="117" t="str">
        <f t="shared" si="50"/>
        <v/>
      </c>
      <c r="AV16" s="117" t="str">
        <f t="shared" si="50"/>
        <v/>
      </c>
      <c r="AW16" s="117" t="str">
        <f t="shared" si="50"/>
        <v/>
      </c>
      <c r="AX16" s="117" t="str">
        <f t="shared" si="50"/>
        <v/>
      </c>
      <c r="AY16" s="117" t="str">
        <f t="shared" si="50"/>
        <v/>
      </c>
      <c r="AZ16" s="117" t="str">
        <f t="shared" si="50"/>
        <v/>
      </c>
      <c r="BA16" s="117" t="str">
        <f t="shared" si="50"/>
        <v/>
      </c>
      <c r="BB16" s="117" t="str">
        <f t="shared" si="50"/>
        <v/>
      </c>
      <c r="BC16" s="117" t="str">
        <f t="shared" si="50"/>
        <v/>
      </c>
      <c r="BD16" s="117" t="str">
        <f t="shared" si="50"/>
        <v/>
      </c>
      <c r="BE16" s="117" t="str">
        <f t="shared" si="50"/>
        <v/>
      </c>
      <c r="BF16" s="117" t="str">
        <f t="shared" si="50"/>
        <v/>
      </c>
      <c r="BG16" s="117" t="str">
        <f t="shared" si="50"/>
        <v/>
      </c>
    </row>
    <row r="17" spans="2:59" x14ac:dyDescent="0.35">
      <c r="B17" s="116" t="s">
        <v>135</v>
      </c>
      <c r="C17" s="117" t="str">
        <f t="shared" ref="C17:AH17" si="51">IF(OR(C4="",C4&lt;0),"",-charges_fixes*C5)</f>
        <v/>
      </c>
      <c r="D17" s="117" t="str">
        <f t="shared" si="51"/>
        <v/>
      </c>
      <c r="E17" s="117" t="str">
        <f t="shared" si="51"/>
        <v/>
      </c>
      <c r="F17" s="117" t="str">
        <f t="shared" si="51"/>
        <v/>
      </c>
      <c r="G17" s="117" t="str">
        <f t="shared" si="51"/>
        <v/>
      </c>
      <c r="H17" s="117" t="str">
        <f t="shared" si="51"/>
        <v/>
      </c>
      <c r="I17" s="117" t="str">
        <f t="shared" si="51"/>
        <v/>
      </c>
      <c r="J17" s="117" t="str">
        <f t="shared" si="51"/>
        <v/>
      </c>
      <c r="K17" s="117" t="str">
        <f t="shared" si="51"/>
        <v/>
      </c>
      <c r="L17" s="117" t="str">
        <f t="shared" si="51"/>
        <v/>
      </c>
      <c r="M17" s="117" t="str">
        <f t="shared" si="51"/>
        <v/>
      </c>
      <c r="N17" s="117" t="str">
        <f t="shared" si="51"/>
        <v/>
      </c>
      <c r="O17" s="117" t="str">
        <f t="shared" si="51"/>
        <v/>
      </c>
      <c r="P17" s="117" t="str">
        <f t="shared" si="51"/>
        <v/>
      </c>
      <c r="Q17" s="117" t="str">
        <f t="shared" si="51"/>
        <v/>
      </c>
      <c r="R17" s="117" t="str">
        <f t="shared" si="51"/>
        <v/>
      </c>
      <c r="S17" s="117" t="str">
        <f t="shared" si="51"/>
        <v/>
      </c>
      <c r="T17" s="117" t="str">
        <f t="shared" si="51"/>
        <v/>
      </c>
      <c r="U17" s="117" t="str">
        <f t="shared" si="51"/>
        <v/>
      </c>
      <c r="V17" s="117" t="str">
        <f t="shared" si="51"/>
        <v/>
      </c>
      <c r="W17" s="117" t="str">
        <f t="shared" si="51"/>
        <v/>
      </c>
      <c r="X17" s="117" t="str">
        <f t="shared" si="51"/>
        <v/>
      </c>
      <c r="Y17" s="117" t="str">
        <f t="shared" si="51"/>
        <v/>
      </c>
      <c r="Z17" s="117" t="str">
        <f t="shared" si="51"/>
        <v/>
      </c>
      <c r="AA17" s="117" t="str">
        <f t="shared" si="51"/>
        <v/>
      </c>
      <c r="AB17" s="117" t="str">
        <f t="shared" si="51"/>
        <v/>
      </c>
      <c r="AC17" s="117" t="str">
        <f t="shared" si="51"/>
        <v/>
      </c>
      <c r="AD17" s="117" t="str">
        <f t="shared" si="51"/>
        <v/>
      </c>
      <c r="AE17" s="117" t="str">
        <f t="shared" si="51"/>
        <v/>
      </c>
      <c r="AF17" s="117" t="str">
        <f t="shared" si="51"/>
        <v/>
      </c>
      <c r="AG17" s="117" t="str">
        <f t="shared" si="51"/>
        <v/>
      </c>
      <c r="AH17" s="117" t="str">
        <f t="shared" si="51"/>
        <v/>
      </c>
      <c r="AI17" s="117" t="str">
        <f t="shared" ref="AI17:BG17" si="52">IF(OR(AI4="",AI4&lt;0),"",-charges_fixes*AI5)</f>
        <v/>
      </c>
      <c r="AJ17" s="117" t="str">
        <f t="shared" si="52"/>
        <v/>
      </c>
      <c r="AK17" s="117" t="str">
        <f t="shared" si="52"/>
        <v/>
      </c>
      <c r="AL17" s="117" t="str">
        <f t="shared" si="52"/>
        <v/>
      </c>
      <c r="AM17" s="117" t="str">
        <f t="shared" si="52"/>
        <v/>
      </c>
      <c r="AN17" s="117" t="str">
        <f t="shared" si="52"/>
        <v/>
      </c>
      <c r="AO17" s="117" t="str">
        <f t="shared" si="52"/>
        <v/>
      </c>
      <c r="AP17" s="117" t="str">
        <f t="shared" si="52"/>
        <v/>
      </c>
      <c r="AQ17" s="117" t="str">
        <f t="shared" si="52"/>
        <v/>
      </c>
      <c r="AR17" s="117" t="str">
        <f t="shared" si="52"/>
        <v/>
      </c>
      <c r="AS17" s="117" t="str">
        <f t="shared" si="52"/>
        <v/>
      </c>
      <c r="AT17" s="117" t="str">
        <f t="shared" si="52"/>
        <v/>
      </c>
      <c r="AU17" s="117" t="str">
        <f t="shared" si="52"/>
        <v/>
      </c>
      <c r="AV17" s="117" t="str">
        <f t="shared" si="52"/>
        <v/>
      </c>
      <c r="AW17" s="117" t="str">
        <f t="shared" si="52"/>
        <v/>
      </c>
      <c r="AX17" s="117" t="str">
        <f t="shared" si="52"/>
        <v/>
      </c>
      <c r="AY17" s="117" t="str">
        <f t="shared" si="52"/>
        <v/>
      </c>
      <c r="AZ17" s="117" t="str">
        <f t="shared" si="52"/>
        <v/>
      </c>
      <c r="BA17" s="117" t="str">
        <f t="shared" si="52"/>
        <v/>
      </c>
      <c r="BB17" s="117" t="str">
        <f t="shared" si="52"/>
        <v/>
      </c>
      <c r="BC17" s="117" t="str">
        <f t="shared" si="52"/>
        <v/>
      </c>
      <c r="BD17" s="117" t="str">
        <f t="shared" si="52"/>
        <v/>
      </c>
      <c r="BE17" s="117" t="str">
        <f t="shared" si="52"/>
        <v/>
      </c>
      <c r="BF17" s="117" t="str">
        <f t="shared" si="52"/>
        <v/>
      </c>
      <c r="BG17" s="117" t="str">
        <f t="shared" si="52"/>
        <v/>
      </c>
    </row>
    <row r="18" spans="2:59" x14ac:dyDescent="0.35">
      <c r="B18" s="116" t="s">
        <v>136</v>
      </c>
      <c r="C18" s="117" t="str">
        <f>IF(OR(C4="",C4&lt;0),"",-GER!C7)</f>
        <v/>
      </c>
      <c r="D18" s="117" t="str">
        <f>IF(OR(D4="",D4&lt;0),"",-GER!D7)</f>
        <v/>
      </c>
      <c r="E18" s="117" t="str">
        <f>IF(OR(E4="",E4&lt;0),"",-GER!E7)</f>
        <v/>
      </c>
      <c r="F18" s="117" t="str">
        <f>IF(OR(F4="",F4&lt;0),"",-GER!F7)</f>
        <v/>
      </c>
      <c r="G18" s="117" t="str">
        <f>IF(OR(G4="",G4&lt;0),"",-GER!G7)</f>
        <v/>
      </c>
      <c r="H18" s="117" t="str">
        <f>IF(OR(H4="",H4&lt;0),"",-GER!H7)</f>
        <v/>
      </c>
      <c r="I18" s="117" t="str">
        <f>IF(OR(I4="",I4&lt;0),"",-GER!I7)</f>
        <v/>
      </c>
      <c r="J18" s="117" t="str">
        <f>IF(OR(J4="",J4&lt;0),"",-GER!J7)</f>
        <v/>
      </c>
      <c r="K18" s="117" t="str">
        <f>IF(OR(K4="",K4&lt;0),"",-GER!K7)</f>
        <v/>
      </c>
      <c r="L18" s="117" t="str">
        <f>IF(OR(L4="",L4&lt;0),"",-GER!L7)</f>
        <v/>
      </c>
      <c r="M18" s="117" t="str">
        <f>IF(OR(M4="",M4&lt;0),"",-GER!M7)</f>
        <v/>
      </c>
      <c r="N18" s="117" t="str">
        <f>IF(OR(N4="",N4&lt;0),"",-GER!N7)</f>
        <v/>
      </c>
      <c r="O18" s="117" t="str">
        <f>IF(OR(O4="",O4&lt;0),"",-GER!O7)</f>
        <v/>
      </c>
      <c r="P18" s="117" t="str">
        <f>IF(OR(P4="",P4&lt;0),"",-GER!P7)</f>
        <v/>
      </c>
      <c r="Q18" s="117" t="str">
        <f>IF(OR(Q4="",Q4&lt;0),"",-GER!Q7)</f>
        <v/>
      </c>
      <c r="R18" s="117" t="str">
        <f>IF(OR(R4="",R4&lt;0),"",-GER!R7)</f>
        <v/>
      </c>
      <c r="S18" s="117" t="str">
        <f>IF(OR(S4="",S4&lt;0),"",-GER!S7)</f>
        <v/>
      </c>
      <c r="T18" s="117" t="str">
        <f>IF(OR(T4="",T4&lt;0),"",-GER!T7)</f>
        <v/>
      </c>
      <c r="U18" s="117" t="str">
        <f>IF(OR(U4="",U4&lt;0),"",-GER!U7)</f>
        <v/>
      </c>
      <c r="V18" s="117" t="str">
        <f>IF(OR(V4="",V4&lt;0),"",-GER!V7)</f>
        <v/>
      </c>
      <c r="W18" s="117" t="str">
        <f>IF(OR(W4="",W4&lt;0),"",-GER!W7)</f>
        <v/>
      </c>
      <c r="X18" s="117" t="str">
        <f>IF(OR(X4="",X4&lt;0),"",-GER!X7)</f>
        <v/>
      </c>
      <c r="Y18" s="117" t="str">
        <f>IF(OR(Y4="",Y4&lt;0),"",-GER!Y7)</f>
        <v/>
      </c>
      <c r="Z18" s="117" t="str">
        <f>IF(OR(Z4="",Z4&lt;0),"",-GER!Z7)</f>
        <v/>
      </c>
      <c r="AA18" s="117" t="str">
        <f>IF(OR(AA4="",AA4&lt;0),"",-GER!AA7)</f>
        <v/>
      </c>
      <c r="AB18" s="117" t="str">
        <f>IF(OR(AB4="",AB4&lt;0),"",-GER!AB7)</f>
        <v/>
      </c>
      <c r="AC18" s="117" t="str">
        <f>IF(OR(AC4="",AC4&lt;0),"",-GER!AC7)</f>
        <v/>
      </c>
      <c r="AD18" s="117" t="str">
        <f>IF(OR(AD4="",AD4&lt;0),"",-GER!AD7)</f>
        <v/>
      </c>
      <c r="AE18" s="117" t="str">
        <f>IF(OR(AE4="",AE4&lt;0),"",-GER!AE7)</f>
        <v/>
      </c>
      <c r="AF18" s="117" t="str">
        <f>IF(OR(AF4="",AF4&lt;0),"",-GER!AF7)</f>
        <v/>
      </c>
      <c r="AG18" s="117" t="str">
        <f>IF(OR(AG4="",AG4&lt;0),"",-GER!AG7)</f>
        <v/>
      </c>
      <c r="AH18" s="117" t="str">
        <f>IF(OR(AH4="",AH4&lt;0),"",-GER!AH7)</f>
        <v/>
      </c>
      <c r="AI18" s="117" t="str">
        <f>IF(OR(AI4="",AI4&lt;0),"",-GER!AI7)</f>
        <v/>
      </c>
      <c r="AJ18" s="117" t="str">
        <f>IF(OR(AJ4="",AJ4&lt;0),"",-GER!AJ7)</f>
        <v/>
      </c>
      <c r="AK18" s="117" t="str">
        <f>IF(OR(AK4="",AK4&lt;0),"",-GER!AK7)</f>
        <v/>
      </c>
      <c r="AL18" s="117" t="str">
        <f>IF(OR(AL4="",AL4&lt;0),"",-GER!AL7)</f>
        <v/>
      </c>
      <c r="AM18" s="117" t="str">
        <f>IF(OR(AM4="",AM4&lt;0),"",-GER!AM7)</f>
        <v/>
      </c>
      <c r="AN18" s="117" t="str">
        <f>IF(OR(AN4="",AN4&lt;0),"",-GER!AN7)</f>
        <v/>
      </c>
      <c r="AO18" s="117" t="str">
        <f>IF(OR(AO4="",AO4&lt;0),"",-GER!AO7)</f>
        <v/>
      </c>
      <c r="AP18" s="117" t="str">
        <f>IF(OR(AP4="",AP4&lt;0),"",-GER!AP7)</f>
        <v/>
      </c>
      <c r="AQ18" s="117" t="str">
        <f>IF(OR(AQ4="",AQ4&lt;0),"",-GER!AQ7)</f>
        <v/>
      </c>
      <c r="AR18" s="117" t="str">
        <f>IF(OR(AR4="",AR4&lt;0),"",-GER!AR7)</f>
        <v/>
      </c>
      <c r="AS18" s="117" t="str">
        <f>IF(OR(AS4="",AS4&lt;0),"",-GER!AS7)</f>
        <v/>
      </c>
      <c r="AT18" s="117" t="str">
        <f>IF(OR(AT4="",AT4&lt;0),"",-GER!AT7)</f>
        <v/>
      </c>
      <c r="AU18" s="117" t="str">
        <f>IF(OR(AU4="",AU4&lt;0),"",-GER!AU7)</f>
        <v/>
      </c>
      <c r="AV18" s="117" t="str">
        <f>IF(OR(AV4="",AV4&lt;0),"",-GER!AV7)</f>
        <v/>
      </c>
      <c r="AW18" s="117" t="str">
        <f>IF(OR(AW4="",AW4&lt;0),"",-GER!AW7)</f>
        <v/>
      </c>
      <c r="AX18" s="117" t="str">
        <f>IF(OR(AX4="",AX4&lt;0),"",-GER!AX7)</f>
        <v/>
      </c>
      <c r="AY18" s="117" t="str">
        <f>IF(OR(AY4="",AY4&lt;0),"",-GER!AY7)</f>
        <v/>
      </c>
      <c r="AZ18" s="117" t="str">
        <f>IF(OR(AZ4="",AZ4&lt;0),"",-GER!AZ7)</f>
        <v/>
      </c>
      <c r="BA18" s="117" t="str">
        <f>IF(OR(BA4="",BA4&lt;0),"",-GER!BA7)</f>
        <v/>
      </c>
      <c r="BB18" s="117" t="str">
        <f>IF(OR(BB4="",BB4&lt;0),"",-GER!BB7)</f>
        <v/>
      </c>
      <c r="BC18" s="117" t="str">
        <f>IF(OR(BC4="",BC4&lt;0),"",-GER!BC7)</f>
        <v/>
      </c>
      <c r="BD18" s="117" t="str">
        <f>IF(OR(BD4="",BD4&lt;0),"",-GER!BD7)</f>
        <v/>
      </c>
      <c r="BE18" s="117" t="str">
        <f>IF(OR(BE4="",BE4&lt;0),"",-GER!BE7)</f>
        <v/>
      </c>
      <c r="BF18" s="117" t="str">
        <f>IF(OR(BF4="",BF4&lt;0),"",-GER!BF7)</f>
        <v/>
      </c>
      <c r="BG18" s="117" t="str">
        <f>IF(OR(BG4="",BG4&lt;0),"",-GER!BG7)</f>
        <v/>
      </c>
    </row>
    <row r="19" spans="2:59" s="155" customFormat="1" x14ac:dyDescent="0.35">
      <c r="B19" s="189" t="s">
        <v>228</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row>
    <row r="20" spans="2:59" ht="6.75" customHeight="1" x14ac:dyDescent="0.35">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row>
    <row r="21" spans="2:59" ht="15.5" x14ac:dyDescent="0.35">
      <c r="B21" s="113" t="s">
        <v>137</v>
      </c>
      <c r="C21" s="114">
        <f t="shared" ref="C21:AH21" si="53">IFERROR(C7+C15,0)</f>
        <v>0</v>
      </c>
      <c r="D21" s="114">
        <f t="shared" si="53"/>
        <v>0</v>
      </c>
      <c r="E21" s="114">
        <f t="shared" si="53"/>
        <v>0</v>
      </c>
      <c r="F21" s="114">
        <f t="shared" si="53"/>
        <v>0</v>
      </c>
      <c r="G21" s="114">
        <f t="shared" si="53"/>
        <v>0</v>
      </c>
      <c r="H21" s="114">
        <f t="shared" si="53"/>
        <v>0</v>
      </c>
      <c r="I21" s="114">
        <f t="shared" si="53"/>
        <v>0</v>
      </c>
      <c r="J21" s="114">
        <f t="shared" si="53"/>
        <v>0</v>
      </c>
      <c r="K21" s="114">
        <f t="shared" si="53"/>
        <v>0</v>
      </c>
      <c r="L21" s="114">
        <f t="shared" si="53"/>
        <v>0</v>
      </c>
      <c r="M21" s="114">
        <f t="shared" si="53"/>
        <v>0</v>
      </c>
      <c r="N21" s="114">
        <f t="shared" si="53"/>
        <v>0</v>
      </c>
      <c r="O21" s="114">
        <f t="shared" si="53"/>
        <v>0</v>
      </c>
      <c r="P21" s="114">
        <f t="shared" si="53"/>
        <v>0</v>
      </c>
      <c r="Q21" s="114">
        <f t="shared" si="53"/>
        <v>0</v>
      </c>
      <c r="R21" s="114">
        <f t="shared" si="53"/>
        <v>0</v>
      </c>
      <c r="S21" s="114">
        <f t="shared" si="53"/>
        <v>0</v>
      </c>
      <c r="T21" s="114">
        <f t="shared" si="53"/>
        <v>0</v>
      </c>
      <c r="U21" s="114">
        <f t="shared" si="53"/>
        <v>0</v>
      </c>
      <c r="V21" s="114">
        <f t="shared" si="53"/>
        <v>0</v>
      </c>
      <c r="W21" s="114">
        <f t="shared" si="53"/>
        <v>0</v>
      </c>
      <c r="X21" s="114">
        <f t="shared" si="53"/>
        <v>0</v>
      </c>
      <c r="Y21" s="114">
        <f t="shared" si="53"/>
        <v>0</v>
      </c>
      <c r="Z21" s="114">
        <f t="shared" si="53"/>
        <v>0</v>
      </c>
      <c r="AA21" s="114">
        <f t="shared" si="53"/>
        <v>0</v>
      </c>
      <c r="AB21" s="114">
        <f t="shared" si="53"/>
        <v>0</v>
      </c>
      <c r="AC21" s="114">
        <f t="shared" si="53"/>
        <v>0</v>
      </c>
      <c r="AD21" s="114">
        <f t="shared" si="53"/>
        <v>0</v>
      </c>
      <c r="AE21" s="114">
        <f t="shared" si="53"/>
        <v>0</v>
      </c>
      <c r="AF21" s="114">
        <f t="shared" si="53"/>
        <v>0</v>
      </c>
      <c r="AG21" s="114">
        <f t="shared" si="53"/>
        <v>0</v>
      </c>
      <c r="AH21" s="114">
        <f t="shared" si="53"/>
        <v>0</v>
      </c>
      <c r="AI21" s="114">
        <f t="shared" ref="AI21:BG21" si="54">IFERROR(AI7+AI15,0)</f>
        <v>0</v>
      </c>
      <c r="AJ21" s="114">
        <f t="shared" si="54"/>
        <v>0</v>
      </c>
      <c r="AK21" s="114">
        <f t="shared" si="54"/>
        <v>0</v>
      </c>
      <c r="AL21" s="114">
        <f t="shared" si="54"/>
        <v>0</v>
      </c>
      <c r="AM21" s="114">
        <f t="shared" si="54"/>
        <v>0</v>
      </c>
      <c r="AN21" s="114">
        <f t="shared" si="54"/>
        <v>0</v>
      </c>
      <c r="AO21" s="114">
        <f t="shared" si="54"/>
        <v>0</v>
      </c>
      <c r="AP21" s="114">
        <f t="shared" si="54"/>
        <v>0</v>
      </c>
      <c r="AQ21" s="114">
        <f t="shared" si="54"/>
        <v>0</v>
      </c>
      <c r="AR21" s="114">
        <f t="shared" si="54"/>
        <v>0</v>
      </c>
      <c r="AS21" s="114">
        <f t="shared" si="54"/>
        <v>0</v>
      </c>
      <c r="AT21" s="114">
        <f t="shared" si="54"/>
        <v>0</v>
      </c>
      <c r="AU21" s="114">
        <f t="shared" si="54"/>
        <v>0</v>
      </c>
      <c r="AV21" s="114">
        <f t="shared" si="54"/>
        <v>0</v>
      </c>
      <c r="AW21" s="114">
        <f t="shared" si="54"/>
        <v>0</v>
      </c>
      <c r="AX21" s="114">
        <f t="shared" si="54"/>
        <v>0</v>
      </c>
      <c r="AY21" s="114">
        <f t="shared" si="54"/>
        <v>0</v>
      </c>
      <c r="AZ21" s="114">
        <f t="shared" si="54"/>
        <v>0</v>
      </c>
      <c r="BA21" s="114">
        <f t="shared" si="54"/>
        <v>0</v>
      </c>
      <c r="BB21" s="114">
        <f t="shared" si="54"/>
        <v>0</v>
      </c>
      <c r="BC21" s="114">
        <f t="shared" si="54"/>
        <v>0</v>
      </c>
      <c r="BD21" s="114">
        <f t="shared" si="54"/>
        <v>0</v>
      </c>
      <c r="BE21" s="114">
        <f t="shared" si="54"/>
        <v>0</v>
      </c>
      <c r="BF21" s="114">
        <f t="shared" si="54"/>
        <v>0</v>
      </c>
      <c r="BG21" s="114">
        <f t="shared" si="54"/>
        <v>0</v>
      </c>
    </row>
    <row r="22" spans="2:59" ht="8.5" customHeight="1" x14ac:dyDescent="0.35"/>
    <row r="23" spans="2:59" x14ac:dyDescent="0.35">
      <c r="B23" s="116" t="s">
        <v>138</v>
      </c>
      <c r="C23" s="117">
        <f>-Invest.!G9</f>
        <v>0</v>
      </c>
      <c r="D23" s="117">
        <f>-Invest.!H9</f>
        <v>0</v>
      </c>
      <c r="E23" s="117">
        <f>-Invest.!I9</f>
        <v>0</v>
      </c>
      <c r="F23" s="117">
        <f>-Invest.!J9</f>
        <v>0</v>
      </c>
      <c r="G23" s="117">
        <f>-Invest.!K9</f>
        <v>0</v>
      </c>
      <c r="H23" s="117">
        <f>-Invest.!L9</f>
        <v>0</v>
      </c>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row>
    <row r="24" spans="2:59" x14ac:dyDescent="0.35">
      <c r="B24" s="116" t="s">
        <v>139</v>
      </c>
      <c r="C24" s="117">
        <f>-Invest.!G10</f>
        <v>0</v>
      </c>
      <c r="D24" s="117">
        <f>-Invest.!H10</f>
        <v>0</v>
      </c>
      <c r="E24" s="117">
        <f>-Invest.!I10</f>
        <v>0</v>
      </c>
      <c r="F24" s="117">
        <f>-Invest.!J10</f>
        <v>0</v>
      </c>
      <c r="G24" s="117">
        <f>-Invest.!K10</f>
        <v>0</v>
      </c>
      <c r="H24" s="117">
        <f>-Invest.!L10</f>
        <v>0</v>
      </c>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row>
    <row r="25" spans="2:59" x14ac:dyDescent="0.35">
      <c r="B25" s="116" t="s">
        <v>27</v>
      </c>
      <c r="C25" s="117">
        <f>Invest.!G12</f>
        <v>0</v>
      </c>
      <c r="D25" s="117">
        <f>Invest.!H12</f>
        <v>0</v>
      </c>
      <c r="E25" s="117">
        <f>Invest.!I12</f>
        <v>0</v>
      </c>
      <c r="F25" s="117">
        <f>Invest.!J12</f>
        <v>0</v>
      </c>
      <c r="G25" s="117">
        <f>Invest.!K12</f>
        <v>0</v>
      </c>
      <c r="H25" s="117">
        <f>Invest.!L12</f>
        <v>0</v>
      </c>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row>
    <row r="26" spans="2:59" x14ac:dyDescent="0.35">
      <c r="B26" s="116" t="s">
        <v>140</v>
      </c>
      <c r="C26" s="117">
        <f>Invest.!G13</f>
        <v>0</v>
      </c>
      <c r="D26" s="117">
        <f>Invest.!H13</f>
        <v>0</v>
      </c>
      <c r="E26" s="117">
        <f>Invest.!I13</f>
        <v>0</v>
      </c>
      <c r="F26" s="117">
        <f>Invest.!J13</f>
        <v>0</v>
      </c>
      <c r="G26" s="117">
        <f>Invest.!K13</f>
        <v>0</v>
      </c>
      <c r="H26" s="117">
        <f>Invest.!L13</f>
        <v>0</v>
      </c>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row>
    <row r="27" spans="2:59" x14ac:dyDescent="0.35">
      <c r="B27" s="116" t="s">
        <v>141</v>
      </c>
      <c r="C27" s="117">
        <f t="shared" ref="C27:AH27" si="55">IF(C4=-1,-bfr*C5*(1+inflation),IF(C4=duree_vie-1,bfr*B5*(1+inflation),IF(AND(C4&gt;-1,C4&lt;duree_vie-1),bfr*(B5-C5)*(1+inflation),0)))</f>
        <v>0</v>
      </c>
      <c r="D27" s="117">
        <f t="shared" si="55"/>
        <v>0</v>
      </c>
      <c r="E27" s="117">
        <f t="shared" si="55"/>
        <v>0</v>
      </c>
      <c r="F27" s="117">
        <f t="shared" si="55"/>
        <v>0</v>
      </c>
      <c r="G27" s="117">
        <f t="shared" si="55"/>
        <v>0</v>
      </c>
      <c r="H27" s="117">
        <f t="shared" si="55"/>
        <v>0</v>
      </c>
      <c r="I27" s="117">
        <f t="shared" si="55"/>
        <v>0</v>
      </c>
      <c r="J27" s="117">
        <f t="shared" si="55"/>
        <v>0</v>
      </c>
      <c r="K27" s="117">
        <f t="shared" si="55"/>
        <v>0</v>
      </c>
      <c r="L27" s="117">
        <f t="shared" si="55"/>
        <v>0</v>
      </c>
      <c r="M27" s="117">
        <f t="shared" si="55"/>
        <v>0</v>
      </c>
      <c r="N27" s="117">
        <f t="shared" si="55"/>
        <v>0</v>
      </c>
      <c r="O27" s="117">
        <f t="shared" si="55"/>
        <v>0</v>
      </c>
      <c r="P27" s="117">
        <f t="shared" si="55"/>
        <v>0</v>
      </c>
      <c r="Q27" s="117">
        <f t="shared" si="55"/>
        <v>0</v>
      </c>
      <c r="R27" s="117">
        <f t="shared" si="55"/>
        <v>0</v>
      </c>
      <c r="S27" s="117">
        <f t="shared" si="55"/>
        <v>0</v>
      </c>
      <c r="T27" s="117">
        <f t="shared" si="55"/>
        <v>0</v>
      </c>
      <c r="U27" s="117">
        <f t="shared" si="55"/>
        <v>0</v>
      </c>
      <c r="V27" s="117">
        <f t="shared" si="55"/>
        <v>0</v>
      </c>
      <c r="W27" s="117">
        <f t="shared" si="55"/>
        <v>0</v>
      </c>
      <c r="X27" s="117">
        <f t="shared" si="55"/>
        <v>0</v>
      </c>
      <c r="Y27" s="117">
        <f t="shared" si="55"/>
        <v>0</v>
      </c>
      <c r="Z27" s="117">
        <f t="shared" si="55"/>
        <v>0</v>
      </c>
      <c r="AA27" s="117">
        <f t="shared" si="55"/>
        <v>0</v>
      </c>
      <c r="AB27" s="117">
        <f t="shared" si="55"/>
        <v>0</v>
      </c>
      <c r="AC27" s="117">
        <f t="shared" si="55"/>
        <v>0</v>
      </c>
      <c r="AD27" s="117">
        <f t="shared" si="55"/>
        <v>0</v>
      </c>
      <c r="AE27" s="117">
        <f t="shared" si="55"/>
        <v>0</v>
      </c>
      <c r="AF27" s="117">
        <f t="shared" si="55"/>
        <v>0</v>
      </c>
      <c r="AG27" s="117">
        <f t="shared" si="55"/>
        <v>0</v>
      </c>
      <c r="AH27" s="117">
        <f t="shared" si="55"/>
        <v>0</v>
      </c>
      <c r="AI27" s="117">
        <f t="shared" ref="AI27:BG27" si="56">IF(AI4=-1,-bfr*AI5*(1+inflation),IF(AI4=duree_vie-1,bfr*AH5*(1+inflation),IF(AND(AI4&gt;-1,AI4&lt;duree_vie-1),bfr*(AH5-AI5)*(1+inflation),0)))</f>
        <v>0</v>
      </c>
      <c r="AJ27" s="117">
        <f t="shared" si="56"/>
        <v>0</v>
      </c>
      <c r="AK27" s="117">
        <f t="shared" si="56"/>
        <v>0</v>
      </c>
      <c r="AL27" s="117">
        <f t="shared" si="56"/>
        <v>0</v>
      </c>
      <c r="AM27" s="117">
        <f t="shared" si="56"/>
        <v>0</v>
      </c>
      <c r="AN27" s="117">
        <f t="shared" si="56"/>
        <v>0</v>
      </c>
      <c r="AO27" s="117">
        <f t="shared" si="56"/>
        <v>0</v>
      </c>
      <c r="AP27" s="117">
        <f t="shared" si="56"/>
        <v>0</v>
      </c>
      <c r="AQ27" s="117">
        <f t="shared" si="56"/>
        <v>0</v>
      </c>
      <c r="AR27" s="117">
        <f t="shared" si="56"/>
        <v>0</v>
      </c>
      <c r="AS27" s="117">
        <f t="shared" si="56"/>
        <v>0</v>
      </c>
      <c r="AT27" s="117">
        <f t="shared" si="56"/>
        <v>0</v>
      </c>
      <c r="AU27" s="117">
        <f t="shared" si="56"/>
        <v>0</v>
      </c>
      <c r="AV27" s="117">
        <f t="shared" si="56"/>
        <v>0</v>
      </c>
      <c r="AW27" s="117">
        <f t="shared" si="56"/>
        <v>0</v>
      </c>
      <c r="AX27" s="117">
        <f t="shared" si="56"/>
        <v>0</v>
      </c>
      <c r="AY27" s="117">
        <f t="shared" si="56"/>
        <v>0</v>
      </c>
      <c r="AZ27" s="117">
        <f t="shared" si="56"/>
        <v>0</v>
      </c>
      <c r="BA27" s="117">
        <f t="shared" si="56"/>
        <v>0</v>
      </c>
      <c r="BB27" s="117">
        <f t="shared" si="56"/>
        <v>0</v>
      </c>
      <c r="BC27" s="117">
        <f t="shared" si="56"/>
        <v>0</v>
      </c>
      <c r="BD27" s="117">
        <f t="shared" si="56"/>
        <v>0</v>
      </c>
      <c r="BE27" s="117">
        <f t="shared" si="56"/>
        <v>0</v>
      </c>
      <c r="BF27" s="117">
        <f t="shared" si="56"/>
        <v>0</v>
      </c>
      <c r="BG27" s="117">
        <f t="shared" si="56"/>
        <v>0</v>
      </c>
    </row>
    <row r="28" spans="2:59" ht="6" customHeight="1" x14ac:dyDescent="0.35"/>
    <row r="29" spans="2:59" ht="15.5" x14ac:dyDescent="0.35">
      <c r="B29" s="113" t="s">
        <v>142</v>
      </c>
      <c r="C29" s="114">
        <f>IFERROR(C21+C23+C24+C25+C26+C27,"")</f>
        <v>0</v>
      </c>
      <c r="D29" s="114">
        <f t="shared" ref="D29:BG29" si="57">IFERROR(D21+D23+D24+D25+D26+D27,"")</f>
        <v>0</v>
      </c>
      <c r="E29" s="114">
        <f t="shared" si="57"/>
        <v>0</v>
      </c>
      <c r="F29" s="114">
        <f t="shared" si="57"/>
        <v>0</v>
      </c>
      <c r="G29" s="114">
        <f t="shared" si="57"/>
        <v>0</v>
      </c>
      <c r="H29" s="114">
        <f t="shared" si="57"/>
        <v>0</v>
      </c>
      <c r="I29" s="114">
        <f t="shared" si="57"/>
        <v>0</v>
      </c>
      <c r="J29" s="114">
        <f t="shared" si="57"/>
        <v>0</v>
      </c>
      <c r="K29" s="114">
        <f t="shared" si="57"/>
        <v>0</v>
      </c>
      <c r="L29" s="114">
        <f t="shared" si="57"/>
        <v>0</v>
      </c>
      <c r="M29" s="114">
        <f t="shared" si="57"/>
        <v>0</v>
      </c>
      <c r="N29" s="114">
        <f t="shared" si="57"/>
        <v>0</v>
      </c>
      <c r="O29" s="114">
        <f t="shared" si="57"/>
        <v>0</v>
      </c>
      <c r="P29" s="114">
        <f t="shared" si="57"/>
        <v>0</v>
      </c>
      <c r="Q29" s="114">
        <f t="shared" si="57"/>
        <v>0</v>
      </c>
      <c r="R29" s="114">
        <f t="shared" si="57"/>
        <v>0</v>
      </c>
      <c r="S29" s="114">
        <f t="shared" si="57"/>
        <v>0</v>
      </c>
      <c r="T29" s="114">
        <f t="shared" si="57"/>
        <v>0</v>
      </c>
      <c r="U29" s="114">
        <f t="shared" si="57"/>
        <v>0</v>
      </c>
      <c r="V29" s="114">
        <f t="shared" si="57"/>
        <v>0</v>
      </c>
      <c r="W29" s="114">
        <f t="shared" si="57"/>
        <v>0</v>
      </c>
      <c r="X29" s="114">
        <f t="shared" si="57"/>
        <v>0</v>
      </c>
      <c r="Y29" s="114">
        <f t="shared" si="57"/>
        <v>0</v>
      </c>
      <c r="Z29" s="114">
        <f t="shared" si="57"/>
        <v>0</v>
      </c>
      <c r="AA29" s="114">
        <f t="shared" si="57"/>
        <v>0</v>
      </c>
      <c r="AB29" s="114">
        <f t="shared" si="57"/>
        <v>0</v>
      </c>
      <c r="AC29" s="114">
        <f t="shared" si="57"/>
        <v>0</v>
      </c>
      <c r="AD29" s="114">
        <f t="shared" si="57"/>
        <v>0</v>
      </c>
      <c r="AE29" s="114">
        <f t="shared" si="57"/>
        <v>0</v>
      </c>
      <c r="AF29" s="114">
        <f t="shared" si="57"/>
        <v>0</v>
      </c>
      <c r="AG29" s="114">
        <f t="shared" si="57"/>
        <v>0</v>
      </c>
      <c r="AH29" s="114">
        <f t="shared" si="57"/>
        <v>0</v>
      </c>
      <c r="AI29" s="114">
        <f t="shared" si="57"/>
        <v>0</v>
      </c>
      <c r="AJ29" s="114">
        <f t="shared" si="57"/>
        <v>0</v>
      </c>
      <c r="AK29" s="114">
        <f t="shared" si="57"/>
        <v>0</v>
      </c>
      <c r="AL29" s="114">
        <f t="shared" si="57"/>
        <v>0</v>
      </c>
      <c r="AM29" s="114">
        <f t="shared" si="57"/>
        <v>0</v>
      </c>
      <c r="AN29" s="114">
        <f t="shared" si="57"/>
        <v>0</v>
      </c>
      <c r="AO29" s="114">
        <f t="shared" si="57"/>
        <v>0</v>
      </c>
      <c r="AP29" s="114">
        <f t="shared" si="57"/>
        <v>0</v>
      </c>
      <c r="AQ29" s="114">
        <f t="shared" si="57"/>
        <v>0</v>
      </c>
      <c r="AR29" s="114">
        <f t="shared" si="57"/>
        <v>0</v>
      </c>
      <c r="AS29" s="114">
        <f t="shared" si="57"/>
        <v>0</v>
      </c>
      <c r="AT29" s="114">
        <f t="shared" si="57"/>
        <v>0</v>
      </c>
      <c r="AU29" s="114">
        <f t="shared" si="57"/>
        <v>0</v>
      </c>
      <c r="AV29" s="114">
        <f t="shared" si="57"/>
        <v>0</v>
      </c>
      <c r="AW29" s="114">
        <f t="shared" si="57"/>
        <v>0</v>
      </c>
      <c r="AX29" s="114">
        <f t="shared" si="57"/>
        <v>0</v>
      </c>
      <c r="AY29" s="114">
        <f t="shared" si="57"/>
        <v>0</v>
      </c>
      <c r="AZ29" s="114">
        <f t="shared" si="57"/>
        <v>0</v>
      </c>
      <c r="BA29" s="114">
        <f t="shared" si="57"/>
        <v>0</v>
      </c>
      <c r="BB29" s="114">
        <f t="shared" si="57"/>
        <v>0</v>
      </c>
      <c r="BC29" s="114">
        <f t="shared" si="57"/>
        <v>0</v>
      </c>
      <c r="BD29" s="114">
        <f t="shared" si="57"/>
        <v>0</v>
      </c>
      <c r="BE29" s="114">
        <f t="shared" si="57"/>
        <v>0</v>
      </c>
      <c r="BF29" s="114">
        <f t="shared" si="57"/>
        <v>0</v>
      </c>
      <c r="BG29" s="114">
        <f t="shared" si="57"/>
        <v>0</v>
      </c>
    </row>
    <row r="30" spans="2:59" ht="6.75" customHeight="1" x14ac:dyDescent="0.35"/>
    <row r="31" spans="2:59" ht="15.5" x14ac:dyDescent="0.35">
      <c r="B31" s="120" t="s">
        <v>214</v>
      </c>
      <c r="C31" s="121" t="e">
        <f>IRR(C29:BG29)</f>
        <v>#NUM!</v>
      </c>
      <c r="D31" s="122"/>
    </row>
    <row r="32" spans="2:59" ht="15.5" x14ac:dyDescent="0.35">
      <c r="B32" s="120" t="s">
        <v>143</v>
      </c>
      <c r="C32" s="123">
        <f>NPV(tx_remu_nominal,C29:BG29)</f>
        <v>0</v>
      </c>
    </row>
    <row r="33" ht="6.75" customHeight="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ABF8F"/>
  </sheetPr>
  <dimension ref="B1:J42"/>
  <sheetViews>
    <sheetView zoomScale="85" zoomScaleNormal="85" zoomScalePageLayoutView="85" workbookViewId="0"/>
  </sheetViews>
  <sheetFormatPr baseColWidth="10" defaultColWidth="10.7265625" defaultRowHeight="14.5" x14ac:dyDescent="0.35"/>
  <cols>
    <col min="1" max="1" width="2.453125" style="2" customWidth="1"/>
    <col min="2" max="2" width="88.81640625" style="2" customWidth="1"/>
    <col min="3" max="3" width="18" style="166" customWidth="1"/>
    <col min="4" max="4" width="14.1796875" style="2" customWidth="1"/>
    <col min="5" max="5" width="8.453125" style="2" customWidth="1"/>
    <col min="6" max="6" width="3.453125" style="2" customWidth="1"/>
    <col min="7" max="7" width="3.453125" style="3" customWidth="1"/>
    <col min="8" max="8" width="8" style="2" customWidth="1"/>
    <col min="9" max="9" width="14.1796875" style="2" customWidth="1"/>
    <col min="10" max="10" width="71.1796875" style="2" customWidth="1"/>
    <col min="11" max="16384" width="10.7265625" style="2"/>
  </cols>
  <sheetData>
    <row r="1" spans="2:10" ht="26" x14ac:dyDescent="0.35">
      <c r="B1" s="1" t="s">
        <v>0</v>
      </c>
      <c r="H1" s="1" t="s">
        <v>1</v>
      </c>
      <c r="I1" s="1"/>
    </row>
    <row r="2" spans="2:10" ht="6.75" customHeight="1" x14ac:dyDescent="0.35"/>
    <row r="3" spans="2:10" x14ac:dyDescent="0.35">
      <c r="B3" s="4" t="s">
        <v>2</v>
      </c>
      <c r="C3" s="4"/>
      <c r="H3" s="5">
        <v>0</v>
      </c>
      <c r="I3" s="6">
        <v>45231</v>
      </c>
      <c r="J3" s="5"/>
    </row>
    <row r="4" spans="2:10" ht="15.75" customHeight="1" x14ac:dyDescent="0.35">
      <c r="B4" s="7" t="s">
        <v>3</v>
      </c>
      <c r="C4" s="8"/>
      <c r="H4" s="9"/>
      <c r="I4" s="9"/>
      <c r="J4" s="9"/>
    </row>
    <row r="5" spans="2:10" ht="15.75" customHeight="1" x14ac:dyDescent="0.35">
      <c r="B5" s="7" t="s">
        <v>4</v>
      </c>
      <c r="C5" s="8"/>
      <c r="H5" s="9"/>
      <c r="I5" s="9"/>
      <c r="J5" s="9"/>
    </row>
    <row r="6" spans="2:10" ht="15.75" customHeight="1" x14ac:dyDescent="0.35">
      <c r="B6" s="7" t="s">
        <v>5</v>
      </c>
      <c r="C6" s="8"/>
      <c r="H6" s="9"/>
      <c r="I6" s="9"/>
      <c r="J6" s="9"/>
    </row>
    <row r="7" spans="2:10" ht="15.75" customHeight="1" x14ac:dyDescent="0.35">
      <c r="B7" s="10" t="s">
        <v>173</v>
      </c>
      <c r="C7" s="8"/>
      <c r="F7" s="11"/>
      <c r="H7" s="9"/>
      <c r="I7" s="9"/>
      <c r="J7" s="9"/>
    </row>
    <row r="8" spans="2:10" ht="15" customHeight="1" x14ac:dyDescent="0.35">
      <c r="B8" s="12"/>
      <c r="C8" s="165"/>
      <c r="D8" s="11"/>
      <c r="E8" s="11"/>
      <c r="F8" s="11"/>
      <c r="H8" s="9"/>
      <c r="I8" s="9"/>
      <c r="J8" s="9"/>
    </row>
    <row r="9" spans="2:10" ht="15.75" customHeight="1" x14ac:dyDescent="0.35">
      <c r="B9" s="4" t="s">
        <v>6</v>
      </c>
      <c r="C9" s="4" t="s">
        <v>7</v>
      </c>
      <c r="D9" s="4" t="s">
        <v>8</v>
      </c>
      <c r="E9" s="175"/>
      <c r="F9" s="11"/>
      <c r="H9" s="9"/>
      <c r="I9" s="9"/>
      <c r="J9" s="9"/>
    </row>
    <row r="10" spans="2:10" ht="15.75" customHeight="1" x14ac:dyDescent="0.35">
      <c r="B10" s="10" t="s">
        <v>172</v>
      </c>
      <c r="C10" s="8"/>
      <c r="D10" s="7"/>
      <c r="E10" s="174"/>
      <c r="H10" s="9"/>
      <c r="I10" s="9"/>
      <c r="J10" s="9"/>
    </row>
    <row r="11" spans="2:10" ht="15.75" customHeight="1" x14ac:dyDescent="0.35">
      <c r="B11" s="10" t="s">
        <v>174</v>
      </c>
      <c r="C11" s="8"/>
      <c r="D11" s="7" t="s">
        <v>175</v>
      </c>
      <c r="E11" s="174"/>
      <c r="H11" s="9"/>
      <c r="I11" s="9"/>
      <c r="J11" s="9"/>
    </row>
    <row r="12" spans="2:10" ht="15.75" customHeight="1" x14ac:dyDescent="0.35">
      <c r="B12" s="7" t="s">
        <v>182</v>
      </c>
      <c r="C12" s="13"/>
      <c r="D12" s="7" t="s">
        <v>74</v>
      </c>
      <c r="E12" s="174"/>
      <c r="H12" s="9"/>
      <c r="I12" s="9"/>
      <c r="J12" s="9"/>
    </row>
    <row r="13" spans="2:10" ht="15.75" customHeight="1" x14ac:dyDescent="0.35">
      <c r="B13" s="163" t="s">
        <v>176</v>
      </c>
      <c r="C13" s="8"/>
      <c r="D13" s="7" t="s">
        <v>178</v>
      </c>
      <c r="E13" s="174"/>
      <c r="H13" s="9"/>
      <c r="I13" s="9"/>
      <c r="J13" s="9"/>
    </row>
    <row r="14" spans="2:10" ht="15.75" customHeight="1" x14ac:dyDescent="0.35">
      <c r="B14" s="164" t="s">
        <v>177</v>
      </c>
      <c r="C14" s="8"/>
      <c r="D14" s="7" t="s">
        <v>178</v>
      </c>
      <c r="E14" s="174"/>
      <c r="H14" s="9"/>
      <c r="I14" s="9"/>
      <c r="J14" s="9"/>
    </row>
    <row r="15" spans="2:10" ht="15.75" customHeight="1" x14ac:dyDescent="0.35">
      <c r="B15" s="173" t="s">
        <v>193</v>
      </c>
      <c r="C15" s="8"/>
      <c r="D15" s="7" t="s">
        <v>186</v>
      </c>
      <c r="E15" s="174"/>
      <c r="H15" s="9"/>
      <c r="I15" s="9"/>
      <c r="J15" s="9"/>
    </row>
    <row r="16" spans="2:10" ht="29.5" customHeight="1" x14ac:dyDescent="0.35">
      <c r="B16" s="10" t="s">
        <v>191</v>
      </c>
      <c r="C16" s="32" t="s">
        <v>148</v>
      </c>
      <c r="D16" s="167" t="s">
        <v>194</v>
      </c>
      <c r="E16" s="206" t="s">
        <v>231</v>
      </c>
      <c r="F16" s="207"/>
      <c r="H16" s="205" t="s">
        <v>232</v>
      </c>
      <c r="I16" s="205"/>
      <c r="J16" s="205"/>
    </row>
    <row r="17" spans="2:10" ht="29.5" customHeight="1" x14ac:dyDescent="0.35">
      <c r="B17" s="164" t="s">
        <v>192</v>
      </c>
      <c r="C17" s="8"/>
      <c r="D17" s="7" t="s">
        <v>186</v>
      </c>
      <c r="E17" s="206"/>
      <c r="F17" s="207"/>
      <c r="H17" s="205"/>
      <c r="I17" s="205"/>
      <c r="J17" s="205"/>
    </row>
    <row r="18" spans="2:10" ht="15.75" customHeight="1" x14ac:dyDescent="0.35">
      <c r="B18" s="7" t="s">
        <v>187</v>
      </c>
      <c r="C18" s="13"/>
      <c r="D18" s="7" t="s">
        <v>74</v>
      </c>
      <c r="E18" s="174"/>
      <c r="H18" s="196"/>
      <c r="I18" s="196"/>
      <c r="J18" s="196"/>
    </row>
    <row r="19" spans="2:10" ht="15.75" customHeight="1" x14ac:dyDescent="0.35">
      <c r="B19" s="7" t="s">
        <v>188</v>
      </c>
      <c r="C19" s="13"/>
      <c r="D19" s="7" t="s">
        <v>74</v>
      </c>
      <c r="E19" s="174"/>
      <c r="H19" s="196"/>
      <c r="I19" s="196"/>
      <c r="J19" s="196"/>
    </row>
    <row r="20" spans="2:10" ht="15.75" customHeight="1" x14ac:dyDescent="0.35">
      <c r="B20" s="7" t="s">
        <v>189</v>
      </c>
      <c r="C20" s="13"/>
      <c r="D20" s="7" t="s">
        <v>74</v>
      </c>
      <c r="E20" s="174"/>
      <c r="H20" s="196"/>
      <c r="I20" s="196"/>
      <c r="J20" s="196"/>
    </row>
    <row r="21" spans="2:10" ht="15.75" customHeight="1" x14ac:dyDescent="0.35">
      <c r="B21" s="7" t="s">
        <v>190</v>
      </c>
      <c r="C21" s="13"/>
      <c r="D21" s="7" t="s">
        <v>74</v>
      </c>
      <c r="E21" s="174"/>
      <c r="H21" s="196"/>
      <c r="I21" s="196"/>
      <c r="J21" s="196"/>
    </row>
    <row r="22" spans="2:10" ht="15.75" customHeight="1" x14ac:dyDescent="0.35">
      <c r="B22" s="7" t="s">
        <v>185</v>
      </c>
      <c r="C22" s="13"/>
      <c r="D22" s="7" t="s">
        <v>9</v>
      </c>
      <c r="E22" s="174"/>
      <c r="H22" s="196"/>
      <c r="I22" s="196"/>
      <c r="J22" s="196"/>
    </row>
    <row r="23" spans="2:10" ht="29" x14ac:dyDescent="0.35">
      <c r="B23" s="10" t="s">
        <v>195</v>
      </c>
      <c r="C23" s="32"/>
      <c r="D23" s="7" t="s">
        <v>10</v>
      </c>
      <c r="E23" s="174"/>
      <c r="H23" s="196"/>
      <c r="I23" s="196"/>
      <c r="J23" s="196"/>
    </row>
    <row r="24" spans="2:10" ht="15.75" customHeight="1" x14ac:dyDescent="0.35">
      <c r="B24" s="7" t="s">
        <v>180</v>
      </c>
      <c r="C24" s="13"/>
      <c r="D24" s="7" t="s">
        <v>183</v>
      </c>
      <c r="E24" s="174"/>
      <c r="H24" s="196"/>
      <c r="I24" s="196"/>
      <c r="J24" s="196"/>
    </row>
    <row r="25" spans="2:10" ht="15.75" customHeight="1" x14ac:dyDescent="0.35">
      <c r="B25" s="7" t="s">
        <v>153</v>
      </c>
      <c r="C25" s="13"/>
      <c r="D25" s="7" t="s">
        <v>9</v>
      </c>
      <c r="E25" s="174"/>
      <c r="H25" s="196"/>
      <c r="I25" s="196"/>
      <c r="J25" s="196"/>
    </row>
    <row r="26" spans="2:10" ht="15.75" customHeight="1" x14ac:dyDescent="0.35">
      <c r="B26" s="7" t="s">
        <v>184</v>
      </c>
      <c r="C26" s="13"/>
      <c r="D26" s="7" t="s">
        <v>9</v>
      </c>
      <c r="E26" s="174"/>
      <c r="H26" s="196"/>
      <c r="I26" s="196"/>
      <c r="J26" s="196"/>
    </row>
    <row r="27" spans="2:10" ht="15.75" customHeight="1" x14ac:dyDescent="0.35">
      <c r="B27" s="7" t="s">
        <v>181</v>
      </c>
      <c r="C27" s="13"/>
      <c r="D27" s="7" t="s">
        <v>186</v>
      </c>
      <c r="E27" s="174"/>
      <c r="H27" s="196"/>
      <c r="I27" s="196"/>
      <c r="J27" s="196"/>
    </row>
    <row r="28" spans="2:10" x14ac:dyDescent="0.35">
      <c r="B28" s="10" t="s">
        <v>198</v>
      </c>
      <c r="C28" s="19">
        <v>46023</v>
      </c>
      <c r="D28" s="7"/>
      <c r="E28" s="174"/>
      <c r="H28" s="196"/>
      <c r="I28" s="196"/>
      <c r="J28" s="196"/>
    </row>
    <row r="29" spans="2:10" ht="8.25" customHeight="1" x14ac:dyDescent="0.35">
      <c r="B29" s="16"/>
      <c r="H29" s="9"/>
      <c r="I29" s="9"/>
      <c r="J29" s="9"/>
    </row>
    <row r="30" spans="2:10" x14ac:dyDescent="0.35">
      <c r="B30" s="4" t="s">
        <v>11</v>
      </c>
      <c r="C30" s="17"/>
      <c r="H30" s="9"/>
      <c r="I30" s="9"/>
      <c r="J30" s="9"/>
    </row>
    <row r="31" spans="2:10" x14ac:dyDescent="0.35">
      <c r="B31" s="18" t="s">
        <v>12</v>
      </c>
      <c r="C31" s="138">
        <v>45292</v>
      </c>
      <c r="D31" s="20"/>
      <c r="E31" s="20"/>
      <c r="H31" s="9"/>
      <c r="I31" s="124"/>
      <c r="J31" s="137"/>
    </row>
    <row r="32" spans="2:10" x14ac:dyDescent="0.35">
      <c r="B32" s="7" t="s">
        <v>162</v>
      </c>
      <c r="C32" s="21">
        <v>0.02</v>
      </c>
      <c r="H32" s="9"/>
      <c r="I32" s="9"/>
      <c r="J32" s="137"/>
    </row>
    <row r="33" spans="2:10" x14ac:dyDescent="0.35">
      <c r="B33" s="201" t="s">
        <v>13</v>
      </c>
      <c r="C33" s="176" t="s">
        <v>201</v>
      </c>
      <c r="D33" s="177">
        <v>3.0679999999999999E-2</v>
      </c>
      <c r="E33" s="204">
        <f>SUM(D33:D36)</f>
        <v>9.0679999999999997E-2</v>
      </c>
      <c r="F33" s="136"/>
      <c r="H33" s="178" t="s">
        <v>204</v>
      </c>
      <c r="I33" s="9"/>
      <c r="J33" s="137"/>
    </row>
    <row r="34" spans="2:10" x14ac:dyDescent="0.35">
      <c r="B34" s="202"/>
      <c r="C34" s="176" t="s">
        <v>202</v>
      </c>
      <c r="D34" s="179">
        <v>0.04</v>
      </c>
      <c r="E34" s="204"/>
      <c r="F34" s="136"/>
      <c r="H34" s="9"/>
      <c r="I34" s="9"/>
      <c r="J34" s="137"/>
    </row>
    <row r="35" spans="2:10" x14ac:dyDescent="0.35">
      <c r="B35" s="202"/>
      <c r="C35" s="176" t="s">
        <v>203</v>
      </c>
      <c r="D35" s="179">
        <v>0.02</v>
      </c>
      <c r="E35" s="204"/>
      <c r="F35" s="136"/>
      <c r="H35" s="9"/>
      <c r="I35" s="9"/>
      <c r="J35" s="137"/>
    </row>
    <row r="36" spans="2:10" x14ac:dyDescent="0.35">
      <c r="B36" s="203"/>
      <c r="C36" s="176" t="s">
        <v>200</v>
      </c>
      <c r="D36" s="177">
        <v>0</v>
      </c>
      <c r="E36" s="204"/>
      <c r="F36" s="136"/>
      <c r="H36" s="9"/>
      <c r="I36" s="9"/>
      <c r="J36" s="137"/>
    </row>
    <row r="37" spans="2:10" x14ac:dyDescent="0.35">
      <c r="B37" s="7" t="s">
        <v>14</v>
      </c>
      <c r="C37" s="21">
        <f>(1+tx_remu_nominal)/(1+inflation)-1</f>
        <v>6.929411764705895E-2</v>
      </c>
      <c r="F37" s="136"/>
      <c r="H37" s="9"/>
      <c r="I37" s="9"/>
      <c r="J37" s="9"/>
    </row>
    <row r="38" spans="2:10" x14ac:dyDescent="0.35">
      <c r="B38" s="147" t="s">
        <v>163</v>
      </c>
      <c r="C38" s="180">
        <v>45322</v>
      </c>
      <c r="H38" s="9"/>
      <c r="I38" s="9"/>
      <c r="J38" s="9"/>
    </row>
    <row r="39" spans="2:10" x14ac:dyDescent="0.35">
      <c r="B39" s="7" t="s">
        <v>157</v>
      </c>
      <c r="C39" s="19">
        <v>45444</v>
      </c>
      <c r="D39" s="136"/>
      <c r="E39" s="136"/>
      <c r="H39" s="9"/>
      <c r="I39" s="9"/>
      <c r="J39" s="9"/>
    </row>
    <row r="40" spans="2:10" x14ac:dyDescent="0.35">
      <c r="B40" s="7" t="s">
        <v>158</v>
      </c>
      <c r="C40" s="172"/>
    </row>
    <row r="41" spans="2:10" x14ac:dyDescent="0.35">
      <c r="B41" s="136"/>
      <c r="C41" s="171"/>
      <c r="D41" s="136"/>
      <c r="E41" s="136"/>
    </row>
    <row r="42" spans="2:10" x14ac:dyDescent="0.35">
      <c r="B42" s="136"/>
      <c r="C42" s="170"/>
    </row>
  </sheetData>
  <mergeCells count="4">
    <mergeCell ref="B33:B36"/>
    <mergeCell ref="E33:E36"/>
    <mergeCell ref="H16:J17"/>
    <mergeCell ref="E16:F17"/>
  </mergeCells>
  <dataValidations count="2">
    <dataValidation type="list" allowBlank="1" showInputMessage="1" showErrorMessage="1" sqref="C5" xr:uid="{00000000-0002-0000-0100-000000000000}">
      <formula1>"Corse,Guadeloupe,Guyane,Martinique,Réunion,Mayotte"</formula1>
    </dataValidation>
    <dataValidation type="list" allowBlank="1" showInputMessage="1" showErrorMessage="1" sqref="C16" xr:uid="{00000000-0002-0000-0100-000001000000}">
      <formula1>"Fixe,Variable"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ABF8F"/>
  </sheetPr>
  <dimension ref="B1:AF21"/>
  <sheetViews>
    <sheetView workbookViewId="0"/>
  </sheetViews>
  <sheetFormatPr baseColWidth="10" defaultColWidth="11.54296875" defaultRowHeight="14.5" x14ac:dyDescent="0.35"/>
  <cols>
    <col min="1" max="1" width="2.7265625" style="139" customWidth="1"/>
    <col min="2" max="2" width="42.26953125" style="139" customWidth="1"/>
    <col min="3" max="16384" width="11.54296875" style="139"/>
  </cols>
  <sheetData>
    <row r="1" spans="2:32" ht="26" x14ac:dyDescent="0.35">
      <c r="B1" s="1" t="s">
        <v>179</v>
      </c>
    </row>
    <row r="2" spans="2:32" ht="15.5" x14ac:dyDescent="0.35">
      <c r="B2" s="141" t="s">
        <v>196</v>
      </c>
    </row>
    <row r="3" spans="2:32" ht="15.5" x14ac:dyDescent="0.35">
      <c r="B3" s="141" t="s">
        <v>197</v>
      </c>
    </row>
    <row r="4" spans="2:32" ht="4.9000000000000004" customHeight="1" x14ac:dyDescent="0.35"/>
    <row r="5" spans="2:32" x14ac:dyDescent="0.35">
      <c r="B5" s="146" t="s">
        <v>147</v>
      </c>
      <c r="C5" s="156">
        <f>YEAR(annee_msi)</f>
        <v>2026</v>
      </c>
      <c r="D5" s="156" t="str">
        <f t="shared" ref="D5:AF5" si="0">IF(C5="","",IF(C5+2-YEAR(annee_msi)&gt;duree_vie,"",C5+1))</f>
        <v/>
      </c>
      <c r="E5" s="156" t="str">
        <f t="shared" si="0"/>
        <v/>
      </c>
      <c r="F5" s="156" t="str">
        <f t="shared" si="0"/>
        <v/>
      </c>
      <c r="G5" s="156" t="str">
        <f t="shared" si="0"/>
        <v/>
      </c>
      <c r="H5" s="156" t="str">
        <f t="shared" si="0"/>
        <v/>
      </c>
      <c r="I5" s="156" t="str">
        <f t="shared" si="0"/>
        <v/>
      </c>
      <c r="J5" s="156" t="str">
        <f t="shared" si="0"/>
        <v/>
      </c>
      <c r="K5" s="156" t="str">
        <f t="shared" si="0"/>
        <v/>
      </c>
      <c r="L5" s="156" t="str">
        <f t="shared" si="0"/>
        <v/>
      </c>
      <c r="M5" s="156" t="str">
        <f t="shared" si="0"/>
        <v/>
      </c>
      <c r="N5" s="156" t="str">
        <f t="shared" si="0"/>
        <v/>
      </c>
      <c r="O5" s="156" t="str">
        <f t="shared" si="0"/>
        <v/>
      </c>
      <c r="P5" s="156" t="str">
        <f t="shared" si="0"/>
        <v/>
      </c>
      <c r="Q5" s="156" t="str">
        <f t="shared" si="0"/>
        <v/>
      </c>
      <c r="R5" s="156" t="str">
        <f t="shared" si="0"/>
        <v/>
      </c>
      <c r="S5" s="156" t="str">
        <f t="shared" si="0"/>
        <v/>
      </c>
      <c r="T5" s="156" t="str">
        <f t="shared" si="0"/>
        <v/>
      </c>
      <c r="U5" s="156" t="str">
        <f t="shared" si="0"/>
        <v/>
      </c>
      <c r="V5" s="156" t="str">
        <f t="shared" si="0"/>
        <v/>
      </c>
      <c r="W5" s="156" t="str">
        <f t="shared" si="0"/>
        <v/>
      </c>
      <c r="X5" s="156" t="str">
        <f t="shared" si="0"/>
        <v/>
      </c>
      <c r="Y5" s="156" t="str">
        <f t="shared" si="0"/>
        <v/>
      </c>
      <c r="Z5" s="156" t="str">
        <f t="shared" si="0"/>
        <v/>
      </c>
      <c r="AA5" s="156" t="str">
        <f t="shared" si="0"/>
        <v/>
      </c>
      <c r="AB5" s="156" t="str">
        <f t="shared" si="0"/>
        <v/>
      </c>
      <c r="AC5" s="156" t="str">
        <f t="shared" si="0"/>
        <v/>
      </c>
      <c r="AD5" s="156" t="str">
        <f t="shared" si="0"/>
        <v/>
      </c>
      <c r="AE5" s="156" t="str">
        <f t="shared" si="0"/>
        <v/>
      </c>
      <c r="AF5" s="156" t="str">
        <f t="shared" si="0"/>
        <v/>
      </c>
    </row>
    <row r="6" spans="2:32" x14ac:dyDescent="0.35">
      <c r="B6" s="27" t="s">
        <v>21</v>
      </c>
      <c r="C6" s="28">
        <f t="shared" ref="C6:AF6" si="1">IF(C5="","",C5-YEAR(annee_msi))</f>
        <v>0</v>
      </c>
      <c r="D6" s="28" t="str">
        <f>IF(D5="","",D5-YEAR(annee_msi))</f>
        <v/>
      </c>
      <c r="E6" s="28" t="str">
        <f t="shared" si="1"/>
        <v/>
      </c>
      <c r="F6" s="28" t="str">
        <f t="shared" si="1"/>
        <v/>
      </c>
      <c r="G6" s="28" t="str">
        <f t="shared" si="1"/>
        <v/>
      </c>
      <c r="H6" s="28" t="str">
        <f t="shared" si="1"/>
        <v/>
      </c>
      <c r="I6" s="28" t="str">
        <f t="shared" si="1"/>
        <v/>
      </c>
      <c r="J6" s="28" t="str">
        <f t="shared" si="1"/>
        <v/>
      </c>
      <c r="K6" s="28" t="str">
        <f t="shared" si="1"/>
        <v/>
      </c>
      <c r="L6" s="28" t="str">
        <f t="shared" si="1"/>
        <v/>
      </c>
      <c r="M6" s="28" t="str">
        <f t="shared" si="1"/>
        <v/>
      </c>
      <c r="N6" s="28" t="str">
        <f t="shared" si="1"/>
        <v/>
      </c>
      <c r="O6" s="28" t="str">
        <f t="shared" si="1"/>
        <v/>
      </c>
      <c r="P6" s="28" t="str">
        <f t="shared" si="1"/>
        <v/>
      </c>
      <c r="Q6" s="28" t="str">
        <f t="shared" si="1"/>
        <v/>
      </c>
      <c r="R6" s="28" t="str">
        <f t="shared" si="1"/>
        <v/>
      </c>
      <c r="S6" s="28" t="str">
        <f t="shared" si="1"/>
        <v/>
      </c>
      <c r="T6" s="28" t="str">
        <f t="shared" si="1"/>
        <v/>
      </c>
      <c r="U6" s="28" t="str">
        <f t="shared" si="1"/>
        <v/>
      </c>
      <c r="V6" s="28" t="str">
        <f t="shared" si="1"/>
        <v/>
      </c>
      <c r="W6" s="28" t="str">
        <f t="shared" si="1"/>
        <v/>
      </c>
      <c r="X6" s="28" t="str">
        <f t="shared" si="1"/>
        <v/>
      </c>
      <c r="Y6" s="28" t="str">
        <f t="shared" si="1"/>
        <v/>
      </c>
      <c r="Z6" s="28" t="str">
        <f t="shared" si="1"/>
        <v/>
      </c>
      <c r="AA6" s="28" t="str">
        <f t="shared" si="1"/>
        <v/>
      </c>
      <c r="AB6" s="28" t="str">
        <f t="shared" si="1"/>
        <v/>
      </c>
      <c r="AC6" s="28" t="str">
        <f t="shared" si="1"/>
        <v/>
      </c>
      <c r="AD6" s="28" t="str">
        <f t="shared" si="1"/>
        <v/>
      </c>
      <c r="AE6" s="28" t="str">
        <f t="shared" si="1"/>
        <v/>
      </c>
      <c r="AF6" s="28" t="str">
        <f t="shared" si="1"/>
        <v/>
      </c>
    </row>
    <row r="7" spans="2:32" ht="18.75" customHeight="1" x14ac:dyDescent="0.35">
      <c r="B7" s="27" t="s">
        <v>199</v>
      </c>
      <c r="C7" s="169">
        <f>'Caract.'!C17</f>
        <v>0</v>
      </c>
      <c r="D7" s="169" t="str">
        <f>IF(D5="","",C7)</f>
        <v/>
      </c>
      <c r="E7" s="169" t="str">
        <f t="shared" ref="E7:AF7" si="2">IF(E5="","",D7)</f>
        <v/>
      </c>
      <c r="F7" s="169" t="str">
        <f t="shared" si="2"/>
        <v/>
      </c>
      <c r="G7" s="169" t="str">
        <f t="shared" si="2"/>
        <v/>
      </c>
      <c r="H7" s="169" t="str">
        <f t="shared" si="2"/>
        <v/>
      </c>
      <c r="I7" s="169" t="str">
        <f t="shared" si="2"/>
        <v/>
      </c>
      <c r="J7" s="169" t="str">
        <f t="shared" si="2"/>
        <v/>
      </c>
      <c r="K7" s="169" t="str">
        <f t="shared" si="2"/>
        <v/>
      </c>
      <c r="L7" s="169" t="str">
        <f t="shared" si="2"/>
        <v/>
      </c>
      <c r="M7" s="169" t="str">
        <f t="shared" si="2"/>
        <v/>
      </c>
      <c r="N7" s="169" t="str">
        <f t="shared" si="2"/>
        <v/>
      </c>
      <c r="O7" s="169" t="str">
        <f t="shared" si="2"/>
        <v/>
      </c>
      <c r="P7" s="169" t="str">
        <f t="shared" si="2"/>
        <v/>
      </c>
      <c r="Q7" s="169" t="str">
        <f t="shared" si="2"/>
        <v/>
      </c>
      <c r="R7" s="169" t="str">
        <f t="shared" si="2"/>
        <v/>
      </c>
      <c r="S7" s="169" t="str">
        <f t="shared" si="2"/>
        <v/>
      </c>
      <c r="T7" s="169" t="str">
        <f t="shared" si="2"/>
        <v/>
      </c>
      <c r="U7" s="169" t="str">
        <f t="shared" si="2"/>
        <v/>
      </c>
      <c r="V7" s="169" t="str">
        <f t="shared" si="2"/>
        <v/>
      </c>
      <c r="W7" s="169" t="str">
        <f t="shared" si="2"/>
        <v/>
      </c>
      <c r="X7" s="169" t="str">
        <f t="shared" si="2"/>
        <v/>
      </c>
      <c r="Y7" s="169" t="str">
        <f t="shared" si="2"/>
        <v/>
      </c>
      <c r="Z7" s="169" t="str">
        <f t="shared" si="2"/>
        <v/>
      </c>
      <c r="AA7" s="169" t="str">
        <f t="shared" si="2"/>
        <v/>
      </c>
      <c r="AB7" s="169" t="str">
        <f t="shared" si="2"/>
        <v/>
      </c>
      <c r="AC7" s="169" t="str">
        <f t="shared" si="2"/>
        <v/>
      </c>
      <c r="AD7" s="169" t="str">
        <f t="shared" si="2"/>
        <v/>
      </c>
      <c r="AE7" s="169" t="str">
        <f t="shared" si="2"/>
        <v/>
      </c>
      <c r="AF7" s="169" t="str">
        <f t="shared" si="2"/>
        <v/>
      </c>
    </row>
    <row r="8" spans="2:32" s="162" customFormat="1" ht="75" customHeight="1" x14ac:dyDescent="0.35">
      <c r="C8" s="162" t="str">
        <f>IF(AND(C5=2033,'Caract.'!$C$16="Variable"),"Seule la valeur ci-dessus peut être modifiée","")</f>
        <v/>
      </c>
      <c r="D8" s="162" t="str">
        <f>IF(AND(D5=2033,'Caract.'!$C$16="Variable"),"Seule la valeur ci-dessus peut être modifiée","")</f>
        <v/>
      </c>
      <c r="E8" s="162" t="str">
        <f>IF(AND(E5=2033,'Caract.'!$C$16="Variable"),"Seule la valeur ci-dessus peut être modifiée","")</f>
        <v/>
      </c>
      <c r="F8" s="162" t="str">
        <f>IF(AND(F5=2033,'Caract.'!$C$16="Variable"),"Seule la valeur ci-dessus peut être modifiée","")</f>
        <v/>
      </c>
      <c r="G8" s="162" t="str">
        <f>IF(AND(G5=2033,'Caract.'!$C$16="Variable"),"Seule la valeur ci-dessus peut être modifiée","")</f>
        <v/>
      </c>
      <c r="H8" s="162" t="str">
        <f>IF(AND(H5=2033,'Caract.'!$C$16="Variable"),"Seule la valeur ci-dessus peut être modifiée","")</f>
        <v/>
      </c>
      <c r="I8" s="162" t="str">
        <f>IF(AND(I5=2033,'Caract.'!$C$16="Variable"),"Seule la valeur ci-dessus peut être modifiée","")</f>
        <v/>
      </c>
      <c r="J8" s="162" t="str">
        <f>IF(AND(J5=2033,'Caract.'!$C$16="Variable"),"Seule la valeur ci-dessus peut être modifiée","")</f>
        <v/>
      </c>
      <c r="K8" s="162" t="str">
        <f>IF(AND(K5=2033,'Caract.'!$C$16="Variable"),"Seule la valeur ci-dessus peut être modifiée","")</f>
        <v/>
      </c>
      <c r="L8" s="162" t="str">
        <f>IF(AND(L5=2033,'Caract.'!$C$16="Variable"),"Seule la valeur ci-dessus peut être modifiée","")</f>
        <v/>
      </c>
      <c r="M8" s="162" t="str">
        <f>IF(AND(M5=2033,'Caract.'!$C$16="Variable"),"Seule la valeur ci-dessus peut être modifiée","")</f>
        <v/>
      </c>
      <c r="N8" s="162" t="str">
        <f>IF(AND(N5=2033,'Caract.'!$C$16="Variable"),"Seule la valeur ci-dessus peut être modifiée","")</f>
        <v/>
      </c>
      <c r="O8" s="162" t="str">
        <f>IF(AND(O5=2033,'Caract.'!$C$16="Variable"),"Seule la valeur ci-dessus peut être modifiée","")</f>
        <v/>
      </c>
      <c r="P8" s="162" t="str">
        <f>IF(AND(P5=2033,'Caract.'!$C$16="Variable"),"Seule la valeur ci-dessus peut être modifiée","")</f>
        <v/>
      </c>
      <c r="Q8" s="162" t="str">
        <f>IF(AND(Q5=2033,'Caract.'!$C$16="Variable"),"Seule la valeur ci-dessus peut être modifiée","")</f>
        <v/>
      </c>
      <c r="R8" s="162" t="str">
        <f>IF(AND(R5=2033,'Caract.'!$C$16="Variable"),"Seule la valeur ci-dessus peut être modifiée","")</f>
        <v/>
      </c>
      <c r="S8" s="162" t="str">
        <f>IF(AND(S5=2033,'Caract.'!$C$16="Variable"),"Seule la valeur ci-dessus peut être modifiée","")</f>
        <v/>
      </c>
      <c r="T8" s="162" t="str">
        <f>IF(AND(T5=2033,'Caract.'!$C$16="Variable"),"Seule la valeur ci-dessus peut être modifiée","")</f>
        <v/>
      </c>
      <c r="U8" s="162" t="str">
        <f>IF(AND(U5=2033,'Caract.'!$C$16="Variable"),"Seule la valeur ci-dessus peut être modifiée","")</f>
        <v/>
      </c>
      <c r="V8" s="162" t="str">
        <f>IF(AND(V5=2033,'Caract.'!$C$16="Variable"),"Seule la valeur ci-dessus peut être modifiée","")</f>
        <v/>
      </c>
      <c r="W8" s="162" t="str">
        <f>IF(AND(W5=2033,'Caract.'!$C$16="Variable"),"Seule la valeur ci-dessus peut être modifiée","")</f>
        <v/>
      </c>
      <c r="X8" s="162" t="str">
        <f>IF(AND(X5=2033,'Caract.'!$C$16="Variable"),"Seule la valeur ci-dessus peut être modifiée","")</f>
        <v/>
      </c>
      <c r="Y8" s="162" t="str">
        <f>IF(AND(Y5=2033,'Caract.'!$C$16="Variable"),"Seule la valeur ci-dessus peut être modifiée","")</f>
        <v/>
      </c>
      <c r="Z8" s="162" t="str">
        <f>IF(AND(Z5=2033,'Caract.'!$C$16="Variable"),"Seule la valeur ci-dessus peut être modifiée","")</f>
        <v/>
      </c>
      <c r="AA8" s="162" t="str">
        <f>IF(AND(AA5=2033,'Caract.'!$C$16="Variable"),"Seule la valeur ci-dessus peut être modifiée","")</f>
        <v/>
      </c>
      <c r="AB8" s="162" t="str">
        <f>IF(AND(AB5=2033,'Caract.'!$C$16="Variable"),"Seule la valeur ci-dessus peut être modifiée","")</f>
        <v/>
      </c>
      <c r="AC8" s="162" t="str">
        <f>IF(AND(AC5=2033,'Caract.'!$C$16="Variable"),"Seule la valeur ci-dessus peut être modifiée","")</f>
        <v/>
      </c>
      <c r="AD8" s="162" t="str">
        <f>IF(AND(AD5=2033,'Caract.'!$C$16="Variable"),"Seule la valeur ci-dessus peut être modifiée","")</f>
        <v/>
      </c>
      <c r="AE8" s="162" t="str">
        <f>IF(AND(AE5=2033,'Caract.'!$C$16="Variable"),"Seule la valeur ci-dessus peut être modifiée","")</f>
        <v/>
      </c>
      <c r="AF8" s="162" t="str">
        <f>IF(AND(AF5=2033,'Caract.'!$C$16="Variable"),"Seule la valeur ci-dessus peut être modifiée","")</f>
        <v/>
      </c>
    </row>
    <row r="9" spans="2:32" x14ac:dyDescent="0.35">
      <c r="C9" s="140"/>
      <c r="D9" s="140"/>
      <c r="E9" s="140"/>
      <c r="F9" s="140"/>
      <c r="G9" s="140"/>
      <c r="H9" s="140"/>
      <c r="I9" s="140"/>
      <c r="J9" s="140"/>
      <c r="K9" s="140"/>
      <c r="L9" s="140"/>
      <c r="M9" s="140"/>
      <c r="N9" s="140"/>
      <c r="O9" s="140"/>
      <c r="P9" s="140"/>
      <c r="Q9" s="140"/>
      <c r="R9" s="140"/>
      <c r="S9" s="140"/>
      <c r="T9" s="140"/>
      <c r="U9" s="140"/>
      <c r="V9" s="140"/>
      <c r="W9" s="140"/>
      <c r="X9" s="140"/>
      <c r="Y9" s="140"/>
      <c r="Z9" s="140"/>
      <c r="AA9" s="140"/>
    </row>
    <row r="12" spans="2:32" x14ac:dyDescent="0.35">
      <c r="C12" s="168"/>
    </row>
    <row r="21" spans="3:27" x14ac:dyDescent="0.35">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row>
  </sheetData>
  <conditionalFormatting sqref="A8:XFD8">
    <cfRule type="containsText" dxfId="2" priority="1" operator="containsText" text="Seule la valeur ci-dessus peut être modifiée">
      <formula>NOT(ISERROR(SEARCH("Seule la valeur ci-dessus peut être modifiée",A8)))</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rgb="FFFABF8F"/>
  </sheetPr>
  <dimension ref="B1:Q56"/>
  <sheetViews>
    <sheetView zoomScale="81" zoomScaleNormal="85" zoomScalePageLayoutView="70" workbookViewId="0"/>
  </sheetViews>
  <sheetFormatPr baseColWidth="10" defaultColWidth="10.7265625" defaultRowHeight="14.5" x14ac:dyDescent="0.35"/>
  <cols>
    <col min="1" max="1" width="2" style="24" customWidth="1"/>
    <col min="2" max="2" width="50.7265625" style="24" customWidth="1"/>
    <col min="3" max="4" width="13.453125" style="24" customWidth="1"/>
    <col min="5" max="5" width="5.1796875" style="24" customWidth="1"/>
    <col min="6" max="6" width="45.81640625" style="24" customWidth="1"/>
    <col min="7" max="12" width="12.7265625" style="24" customWidth="1"/>
    <col min="13" max="13" width="14.453125" style="24" bestFit="1" customWidth="1"/>
    <col min="14" max="14" width="12.7265625" style="24" customWidth="1"/>
    <col min="15" max="26" width="10.7265625" style="24"/>
    <col min="27" max="27" width="14.1796875" style="24" bestFit="1" customWidth="1"/>
    <col min="28" max="16384" width="10.7265625" style="24"/>
  </cols>
  <sheetData>
    <row r="1" spans="2:17" s="23" customFormat="1" ht="26" x14ac:dyDescent="0.35">
      <c r="B1" s="22" t="s">
        <v>15</v>
      </c>
      <c r="F1" s="22" t="s">
        <v>164</v>
      </c>
    </row>
    <row r="2" spans="2:17" ht="5.25" customHeight="1" x14ac:dyDescent="0.35">
      <c r="O2" s="155"/>
      <c r="P2" s="155"/>
    </row>
    <row r="3" spans="2:17" ht="19.899999999999999" customHeight="1" x14ac:dyDescent="0.35">
      <c r="B3" s="208" t="s">
        <v>16</v>
      </c>
      <c r="C3" s="208" t="s">
        <v>17</v>
      </c>
      <c r="D3" s="23"/>
      <c r="E3" s="26"/>
      <c r="F3" s="27" t="s">
        <v>147</v>
      </c>
      <c r="G3" s="138">
        <f>DATE(YEAR(annee_ref),MONTH(annee_msi),DAY(annee_msi))</f>
        <v>45292</v>
      </c>
      <c r="H3" s="138">
        <f>DATE(YEAR(G3)+1,MONTH($G3),DAY($G3))</f>
        <v>45658</v>
      </c>
      <c r="I3" s="138">
        <f t="shared" ref="I3:L3" si="0">DATE(YEAR(H3)+1,MONTH($G3),DAY($G3))</f>
        <v>46023</v>
      </c>
      <c r="J3" s="138">
        <f t="shared" si="0"/>
        <v>46388</v>
      </c>
      <c r="K3" s="138">
        <f t="shared" si="0"/>
        <v>46753</v>
      </c>
      <c r="L3" s="138">
        <f t="shared" si="0"/>
        <v>47119</v>
      </c>
      <c r="O3" s="155"/>
      <c r="P3" s="155"/>
    </row>
    <row r="4" spans="2:17" ht="19.899999999999999" customHeight="1" x14ac:dyDescent="0.35">
      <c r="B4" s="209"/>
      <c r="C4" s="209"/>
      <c r="D4" s="23"/>
      <c r="E4" s="26"/>
      <c r="F4" s="27" t="s">
        <v>169</v>
      </c>
      <c r="G4" s="138">
        <f>DATE(YEAR(G3)+1,MONTH(G3),DAY(G3))-1</f>
        <v>45657</v>
      </c>
      <c r="H4" s="138">
        <f t="shared" ref="H4:L4" si="1">DATE(YEAR(H3)+1,MONTH(H3),DAY(H3))-1</f>
        <v>46022</v>
      </c>
      <c r="I4" s="138">
        <f t="shared" si="1"/>
        <v>46387</v>
      </c>
      <c r="J4" s="138">
        <f t="shared" si="1"/>
        <v>46752</v>
      </c>
      <c r="K4" s="138">
        <f t="shared" si="1"/>
        <v>47118</v>
      </c>
      <c r="L4" s="138">
        <f t="shared" si="1"/>
        <v>47483</v>
      </c>
      <c r="O4" s="186"/>
      <c r="P4" s="155"/>
    </row>
    <row r="5" spans="2:17" s="23" customFormat="1" ht="19.149999999999999" customHeight="1" x14ac:dyDescent="0.35">
      <c r="B5" s="27" t="s">
        <v>20</v>
      </c>
      <c r="C5" s="28">
        <f>C45</f>
        <v>0</v>
      </c>
      <c r="F5" s="27" t="s">
        <v>21</v>
      </c>
      <c r="G5" s="28">
        <f t="shared" ref="G5:L5" si="2">YEAR(G3)-YEAR(annee_msi)</f>
        <v>-2</v>
      </c>
      <c r="H5" s="28">
        <f t="shared" si="2"/>
        <v>-1</v>
      </c>
      <c r="I5" s="28">
        <f t="shared" si="2"/>
        <v>0</v>
      </c>
      <c r="J5" s="28">
        <f t="shared" si="2"/>
        <v>1</v>
      </c>
      <c r="K5" s="28">
        <f t="shared" si="2"/>
        <v>2</v>
      </c>
      <c r="L5" s="28">
        <f t="shared" si="2"/>
        <v>3</v>
      </c>
      <c r="M5" s="25" t="s">
        <v>19</v>
      </c>
      <c r="O5" s="186"/>
      <c r="P5" s="187"/>
      <c r="Q5" s="24"/>
    </row>
    <row r="6" spans="2:17" ht="19.5" customHeight="1" x14ac:dyDescent="0.35">
      <c r="B6" s="27" t="s">
        <v>22</v>
      </c>
      <c r="C6" s="28">
        <f>C54</f>
        <v>0</v>
      </c>
      <c r="D6" s="23"/>
      <c r="E6" s="23"/>
      <c r="F6" s="27" t="s">
        <v>20</v>
      </c>
      <c r="G6" s="42"/>
      <c r="H6" s="42"/>
      <c r="I6" s="42"/>
      <c r="J6" s="42"/>
      <c r="K6" s="42"/>
      <c r="L6" s="42"/>
      <c r="M6" s="29">
        <f>IF(SUM(G6:L6)=C5,SUM(G6:L6),"incohérent")</f>
        <v>0</v>
      </c>
      <c r="N6" s="23"/>
      <c r="O6" s="186"/>
      <c r="P6" s="155"/>
    </row>
    <row r="7" spans="2:17" ht="28.9" customHeight="1" x14ac:dyDescent="0.35">
      <c r="B7" s="27" t="s">
        <v>23</v>
      </c>
      <c r="C7" s="28">
        <f>G45</f>
        <v>0</v>
      </c>
      <c r="D7" s="23"/>
      <c r="E7" s="23"/>
      <c r="F7" s="27" t="s">
        <v>22</v>
      </c>
      <c r="G7" s="42"/>
      <c r="H7" s="42"/>
      <c r="I7" s="42"/>
      <c r="J7" s="42"/>
      <c r="K7" s="42"/>
      <c r="L7" s="42"/>
      <c r="M7" s="29">
        <f>IF(SUM(G7:L7)=C6,SUM(G7:L7),"incohérent")</f>
        <v>0</v>
      </c>
      <c r="N7" s="23"/>
      <c r="O7" s="186"/>
      <c r="P7" s="155"/>
    </row>
    <row r="8" spans="2:17" ht="28.9" customHeight="1" x14ac:dyDescent="0.35">
      <c r="B8" s="30" t="s">
        <v>24</v>
      </c>
      <c r="C8" s="31">
        <f>C5+C6+C7</f>
        <v>0</v>
      </c>
      <c r="D8" s="23"/>
      <c r="E8" s="23"/>
      <c r="F8" s="27" t="s">
        <v>23</v>
      </c>
      <c r="G8" s="42"/>
      <c r="H8" s="42"/>
      <c r="I8" s="42"/>
      <c r="J8" s="42"/>
      <c r="K8" s="42"/>
      <c r="L8" s="42"/>
      <c r="M8" s="29">
        <f>IF(SUM(G8:L8)=C7,SUM(G8:L8),"incohérent")</f>
        <v>0</v>
      </c>
      <c r="N8" s="23"/>
      <c r="O8" s="186"/>
      <c r="P8" s="155"/>
    </row>
    <row r="9" spans="2:17" s="23" customFormat="1" ht="31.15" customHeight="1" x14ac:dyDescent="0.35">
      <c r="B9" s="10" t="s">
        <v>25</v>
      </c>
      <c r="C9" s="32"/>
      <c r="F9" s="27" t="s">
        <v>24</v>
      </c>
      <c r="G9" s="29">
        <f>SUM(G6:G8)</f>
        <v>0</v>
      </c>
      <c r="H9" s="29">
        <f t="shared" ref="H9:L9" si="3">SUM(H6:H8)</f>
        <v>0</v>
      </c>
      <c r="I9" s="29">
        <f t="shared" si="3"/>
        <v>0</v>
      </c>
      <c r="J9" s="29">
        <f t="shared" si="3"/>
        <v>0</v>
      </c>
      <c r="K9" s="29">
        <f t="shared" si="3"/>
        <v>0</v>
      </c>
      <c r="L9" s="29">
        <f t="shared" si="3"/>
        <v>0</v>
      </c>
      <c r="M9" s="29">
        <f>SUM(G9:L9)</f>
        <v>0</v>
      </c>
      <c r="O9" s="186"/>
      <c r="P9" s="187"/>
      <c r="Q9" s="24"/>
    </row>
    <row r="10" spans="2:17" ht="19.5" customHeight="1" x14ac:dyDescent="0.35">
      <c r="B10" s="15" t="s">
        <v>26</v>
      </c>
      <c r="C10" s="33">
        <f>C8+C9</f>
        <v>0</v>
      </c>
      <c r="D10" s="23"/>
      <c r="E10" s="23"/>
      <c r="F10" s="27" t="s">
        <v>25</v>
      </c>
      <c r="G10" s="42"/>
      <c r="H10" s="42"/>
      <c r="I10" s="42"/>
      <c r="J10" s="42"/>
      <c r="K10" s="42"/>
      <c r="L10" s="42"/>
      <c r="M10" s="29">
        <f>IF(SUM(G10:L10)=C9,SUM(G10:L10),"incohérent")</f>
        <v>0</v>
      </c>
      <c r="N10" s="23"/>
      <c r="O10" s="186"/>
      <c r="P10" s="155"/>
    </row>
    <row r="11" spans="2:17" ht="19.5" customHeight="1" x14ac:dyDescent="0.35">
      <c r="D11" s="23"/>
      <c r="E11" s="23"/>
      <c r="F11" s="35" t="s">
        <v>26</v>
      </c>
      <c r="G11" s="92">
        <f t="shared" ref="G11:L11" si="4">G9+G10</f>
        <v>0</v>
      </c>
      <c r="H11" s="92">
        <f t="shared" si="4"/>
        <v>0</v>
      </c>
      <c r="I11" s="92">
        <f t="shared" si="4"/>
        <v>0</v>
      </c>
      <c r="J11" s="92">
        <f t="shared" si="4"/>
        <v>0</v>
      </c>
      <c r="K11" s="92">
        <f t="shared" si="4"/>
        <v>0</v>
      </c>
      <c r="L11" s="92">
        <f t="shared" si="4"/>
        <v>0</v>
      </c>
      <c r="M11" s="92">
        <f>SUM(G11:L11)</f>
        <v>0</v>
      </c>
      <c r="N11" s="23"/>
      <c r="O11" s="186"/>
      <c r="P11" s="155"/>
    </row>
    <row r="12" spans="2:17" ht="19.5" customHeight="1" x14ac:dyDescent="0.35">
      <c r="B12" s="27" t="s">
        <v>27</v>
      </c>
      <c r="C12" s="32"/>
      <c r="D12" s="34"/>
      <c r="E12" s="23"/>
      <c r="F12" s="27" t="s">
        <v>27</v>
      </c>
      <c r="G12" s="42"/>
      <c r="H12" s="42"/>
      <c r="I12" s="42"/>
      <c r="J12" s="42"/>
      <c r="K12" s="42"/>
      <c r="L12" s="42"/>
      <c r="M12" s="29">
        <f>IF(SUM(G12:L12)=C12,SUM(G12:L12),"incohérent")</f>
        <v>0</v>
      </c>
      <c r="N12" s="23"/>
      <c r="O12" s="186"/>
      <c r="P12" s="155"/>
    </row>
    <row r="13" spans="2:17" ht="19.5" customHeight="1" x14ac:dyDescent="0.35">
      <c r="B13" s="27" t="s">
        <v>28</v>
      </c>
      <c r="C13" s="28">
        <f>M31</f>
        <v>0</v>
      </c>
      <c r="D13" s="34"/>
      <c r="F13" s="27" t="s">
        <v>28</v>
      </c>
      <c r="G13" s="42"/>
      <c r="H13" s="42"/>
      <c r="I13" s="42"/>
      <c r="J13" s="42"/>
      <c r="K13" s="42"/>
      <c r="L13" s="42"/>
      <c r="M13" s="29">
        <f>IF(SUM(G13:L13)=C13,SUM(G13:L13),"incohérent")</f>
        <v>0</v>
      </c>
    </row>
    <row r="14" spans="2:17" ht="19.5" customHeight="1" x14ac:dyDescent="0.35">
      <c r="B14" s="35" t="s">
        <v>166</v>
      </c>
      <c r="C14" s="31">
        <f>C12+C13</f>
        <v>0</v>
      </c>
      <c r="D14" s="34"/>
      <c r="F14" s="35" t="s">
        <v>154</v>
      </c>
      <c r="G14" s="92">
        <f t="shared" ref="G14:L14" si="5">SUM(G12:G13)</f>
        <v>0</v>
      </c>
      <c r="H14" s="92">
        <f t="shared" si="5"/>
        <v>0</v>
      </c>
      <c r="I14" s="92">
        <f t="shared" si="5"/>
        <v>0</v>
      </c>
      <c r="J14" s="92">
        <f t="shared" si="5"/>
        <v>0</v>
      </c>
      <c r="K14" s="92">
        <f t="shared" si="5"/>
        <v>0</v>
      </c>
      <c r="L14" s="92">
        <f t="shared" si="5"/>
        <v>0</v>
      </c>
      <c r="M14" s="92">
        <f>SUM(G14:L14)</f>
        <v>0</v>
      </c>
    </row>
    <row r="15" spans="2:17" ht="19.5" customHeight="1" x14ac:dyDescent="0.35">
      <c r="B15" s="35" t="s">
        <v>167</v>
      </c>
      <c r="C15" s="31">
        <f>C10-Total_avantages_fiscaux</f>
        <v>0</v>
      </c>
      <c r="F15" s="131" t="s">
        <v>145</v>
      </c>
      <c r="G15" s="92">
        <v>0</v>
      </c>
      <c r="H15" s="92">
        <f>IF(H5&gt;=0,"",SUM($G$11:G11)-SUM($G$14:G14))</f>
        <v>0</v>
      </c>
      <c r="I15" s="92" t="str">
        <f>IF(I5&gt;=0,"",SUM($G$11:H11)-SUM($G$14:H14))</f>
        <v/>
      </c>
      <c r="J15" s="92" t="str">
        <f>IF(J5&gt;=0,"",SUM($G$11:I11)-SUM($G$14:I14))</f>
        <v/>
      </c>
      <c r="K15" s="92" t="str">
        <f>IF(K5&gt;=0,"",SUM($G$11:J11)-SUM($G$14:J14))</f>
        <v/>
      </c>
      <c r="L15" s="92" t="str">
        <f>IF(L5&gt;=0,"",SUM($G$11:K11)-SUM($G$14:K14))</f>
        <v/>
      </c>
      <c r="M15" s="92">
        <f>SUM(G15:L15)</f>
        <v>0</v>
      </c>
    </row>
    <row r="16" spans="2:17" ht="19.5" customHeight="1" x14ac:dyDescent="0.35"/>
    <row r="17" spans="2:14" ht="19.5" customHeight="1" x14ac:dyDescent="0.35">
      <c r="B17" s="25" t="s">
        <v>29</v>
      </c>
      <c r="C17" s="33">
        <f>M9</f>
        <v>0</v>
      </c>
    </row>
    <row r="18" spans="2:14" ht="19.5" customHeight="1" x14ac:dyDescent="0.35">
      <c r="B18" s="25" t="s">
        <v>30</v>
      </c>
      <c r="C18" s="33">
        <f>M10</f>
        <v>0</v>
      </c>
    </row>
    <row r="19" spans="2:14" ht="19.5" customHeight="1" x14ac:dyDescent="0.35">
      <c r="B19" s="25" t="s">
        <v>31</v>
      </c>
      <c r="C19" s="33">
        <f>M14</f>
        <v>0</v>
      </c>
      <c r="N19" s="37"/>
    </row>
    <row r="20" spans="2:14" ht="19.5" customHeight="1" x14ac:dyDescent="0.35">
      <c r="B20" s="25" t="s">
        <v>165</v>
      </c>
      <c r="C20" s="31">
        <f>M11-M14</f>
        <v>0</v>
      </c>
      <c r="F20" s="37"/>
      <c r="G20" s="37"/>
      <c r="H20" s="37"/>
      <c r="I20" s="37"/>
      <c r="J20" s="37"/>
      <c r="K20" s="37"/>
      <c r="L20" s="37"/>
      <c r="M20" s="37"/>
      <c r="N20" s="37"/>
    </row>
    <row r="21" spans="2:14" ht="19.5" customHeight="1" x14ac:dyDescent="0.35">
      <c r="B21" s="132"/>
      <c r="C21" s="133"/>
      <c r="F21" s="37"/>
      <c r="G21" s="37"/>
      <c r="H21" s="37"/>
      <c r="I21" s="37"/>
      <c r="J21" s="37"/>
      <c r="K21" s="37"/>
      <c r="L21" s="37"/>
      <c r="M21" s="37"/>
      <c r="N21" s="37"/>
    </row>
    <row r="22" spans="2:14" ht="19.5" customHeight="1" x14ac:dyDescent="0.35">
      <c r="B22" s="134" t="s">
        <v>146</v>
      </c>
      <c r="C22" s="135">
        <f>M15*0.3*tx_remu_nominal</f>
        <v>0</v>
      </c>
      <c r="F22" s="37"/>
      <c r="G22" s="37"/>
      <c r="H22" s="37"/>
      <c r="I22" s="37"/>
      <c r="J22" s="37"/>
      <c r="K22" s="37"/>
      <c r="L22" s="37"/>
      <c r="M22" s="37"/>
      <c r="N22" s="37"/>
    </row>
    <row r="23" spans="2:14" ht="19.5" customHeight="1" x14ac:dyDescent="0.35">
      <c r="C23" s="36"/>
      <c r="F23" s="37"/>
      <c r="G23" s="37"/>
      <c r="H23" s="37"/>
      <c r="I23" s="37"/>
      <c r="J23" s="37"/>
      <c r="K23" s="37"/>
      <c r="L23" s="37"/>
      <c r="M23" s="37"/>
      <c r="N23" s="37"/>
    </row>
    <row r="24" spans="2:14" ht="18.649999999999999" customHeight="1" x14ac:dyDescent="0.35">
      <c r="B24" s="27" t="s">
        <v>32</v>
      </c>
      <c r="C24" s="28" t="str">
        <f>IFERROR(C10/puissance_nette,"")</f>
        <v/>
      </c>
      <c r="F24" s="37"/>
    </row>
    <row r="25" spans="2:14" ht="19.5" customHeight="1" x14ac:dyDescent="0.35">
      <c r="B25" s="27" t="s">
        <v>33</v>
      </c>
      <c r="C25" s="28" t="str">
        <f>IFERROR((C10-C14)/puissance_nette,"")</f>
        <v/>
      </c>
      <c r="F25" s="37"/>
    </row>
    <row r="26" spans="2:14" ht="19.5" customHeight="1" x14ac:dyDescent="0.35">
      <c r="F26" s="38"/>
    </row>
    <row r="27" spans="2:14" ht="8.25" customHeight="1" x14ac:dyDescent="0.35">
      <c r="C27" s="36"/>
      <c r="F27" s="39"/>
      <c r="G27" s="40"/>
      <c r="H27" s="40"/>
      <c r="I27" s="40"/>
      <c r="J27" s="40"/>
      <c r="K27" s="23"/>
      <c r="M27" s="41"/>
    </row>
    <row r="28" spans="2:14" ht="56" customHeight="1" x14ac:dyDescent="0.6">
      <c r="B28" s="194" t="s">
        <v>34</v>
      </c>
      <c r="C28" s="210" t="s">
        <v>230</v>
      </c>
      <c r="D28" s="210"/>
      <c r="F28" s="194" t="s">
        <v>35</v>
      </c>
      <c r="J28" s="194" t="s">
        <v>36</v>
      </c>
      <c r="K28" s="195"/>
    </row>
    <row r="29" spans="2:14" ht="8" customHeight="1" x14ac:dyDescent="0.35">
      <c r="B29" s="193"/>
    </row>
    <row r="30" spans="2:14" ht="47.25" customHeight="1" x14ac:dyDescent="0.35">
      <c r="B30" s="25" t="s">
        <v>37</v>
      </c>
      <c r="C30" s="25" t="s">
        <v>17</v>
      </c>
      <c r="D30" s="25" t="s">
        <v>38</v>
      </c>
      <c r="F30" s="25" t="s">
        <v>39</v>
      </c>
      <c r="G30" s="25" t="s">
        <v>17</v>
      </c>
      <c r="H30" s="25" t="s">
        <v>38</v>
      </c>
      <c r="J30" s="25" t="s">
        <v>40</v>
      </c>
      <c r="K30" s="25" t="s">
        <v>41</v>
      </c>
      <c r="L30" s="25" t="s">
        <v>42</v>
      </c>
      <c r="M30" s="25" t="s">
        <v>28</v>
      </c>
    </row>
    <row r="31" spans="2:14" ht="18" customHeight="1" x14ac:dyDescent="0.35">
      <c r="B31" s="192" t="s">
        <v>215</v>
      </c>
      <c r="C31" s="32"/>
      <c r="D31" s="42"/>
      <c r="F31" s="8"/>
      <c r="G31" s="42"/>
      <c r="H31" s="42"/>
      <c r="J31" s="29">
        <f>D45+H45+D54+H54</f>
        <v>0</v>
      </c>
      <c r="K31" s="29">
        <f>C12</f>
        <v>0</v>
      </c>
      <c r="L31" s="43">
        <v>0.35</v>
      </c>
      <c r="M31" s="29">
        <f>MAX((J31-K31)*L31,0)</f>
        <v>0</v>
      </c>
    </row>
    <row r="32" spans="2:14" ht="18" customHeight="1" x14ac:dyDescent="0.35">
      <c r="B32" s="192" t="s">
        <v>220</v>
      </c>
      <c r="C32" s="32"/>
      <c r="D32" s="42"/>
      <c r="F32" s="8"/>
      <c r="G32" s="42"/>
      <c r="H32" s="42"/>
      <c r="I32" s="128"/>
    </row>
    <row r="33" spans="2:8" ht="18" customHeight="1" x14ac:dyDescent="0.35">
      <c r="B33" s="192" t="s">
        <v>216</v>
      </c>
      <c r="C33" s="32"/>
      <c r="D33" s="42"/>
      <c r="F33" s="8"/>
      <c r="G33" s="32"/>
      <c r="H33" s="42"/>
    </row>
    <row r="34" spans="2:8" ht="18" customHeight="1" x14ac:dyDescent="0.35">
      <c r="B34" s="192" t="s">
        <v>223</v>
      </c>
      <c r="C34" s="32"/>
      <c r="D34" s="42"/>
      <c r="F34" s="8"/>
      <c r="G34" s="32"/>
      <c r="H34" s="42"/>
    </row>
    <row r="35" spans="2:8" ht="18" customHeight="1" x14ac:dyDescent="0.35">
      <c r="B35" s="192" t="s">
        <v>221</v>
      </c>
      <c r="C35" s="32"/>
      <c r="D35" s="42"/>
      <c r="F35" s="8"/>
      <c r="G35" s="32"/>
      <c r="H35" s="42"/>
    </row>
    <row r="36" spans="2:8" ht="18" customHeight="1" x14ac:dyDescent="0.35">
      <c r="B36" s="192" t="s">
        <v>225</v>
      </c>
      <c r="C36" s="32"/>
      <c r="D36" s="42"/>
      <c r="F36" s="8"/>
      <c r="G36" s="32"/>
      <c r="H36" s="42"/>
    </row>
    <row r="37" spans="2:8" ht="18" customHeight="1" x14ac:dyDescent="0.35">
      <c r="B37" s="192" t="s">
        <v>222</v>
      </c>
      <c r="C37" s="32"/>
      <c r="D37" s="42"/>
      <c r="F37" s="8"/>
      <c r="G37" s="32"/>
      <c r="H37" s="42"/>
    </row>
    <row r="38" spans="2:8" ht="18" customHeight="1" x14ac:dyDescent="0.35">
      <c r="B38" s="192" t="s">
        <v>218</v>
      </c>
      <c r="C38" s="32"/>
      <c r="D38" s="42"/>
      <c r="F38" s="8"/>
      <c r="G38" s="32"/>
      <c r="H38" s="42"/>
    </row>
    <row r="39" spans="2:8" ht="18" customHeight="1" x14ac:dyDescent="0.35">
      <c r="B39" s="192" t="s">
        <v>226</v>
      </c>
      <c r="C39" s="32"/>
      <c r="D39" s="42"/>
      <c r="F39" s="8"/>
      <c r="G39" s="32"/>
      <c r="H39" s="42"/>
    </row>
    <row r="40" spans="2:8" ht="18" customHeight="1" x14ac:dyDescent="0.35">
      <c r="B40" s="192" t="s">
        <v>217</v>
      </c>
      <c r="C40" s="32"/>
      <c r="D40" s="42"/>
      <c r="F40" s="8"/>
      <c r="G40" s="32"/>
      <c r="H40" s="42"/>
    </row>
    <row r="41" spans="2:8" ht="18" customHeight="1" x14ac:dyDescent="0.35">
      <c r="B41" s="192" t="s">
        <v>219</v>
      </c>
      <c r="C41" s="32"/>
      <c r="D41" s="42"/>
      <c r="F41" s="8"/>
      <c r="G41" s="32"/>
      <c r="H41" s="42"/>
    </row>
    <row r="42" spans="2:8" ht="18" customHeight="1" x14ac:dyDescent="0.35">
      <c r="B42" s="8" t="s">
        <v>224</v>
      </c>
      <c r="C42" s="32"/>
      <c r="D42" s="42"/>
      <c r="F42" s="8"/>
      <c r="G42" s="32"/>
      <c r="H42" s="42"/>
    </row>
    <row r="43" spans="2:8" ht="18" customHeight="1" x14ac:dyDescent="0.35">
      <c r="B43" s="8"/>
      <c r="C43" s="32"/>
      <c r="D43" s="42"/>
      <c r="F43" s="8"/>
      <c r="G43" s="32"/>
      <c r="H43" s="42"/>
    </row>
    <row r="44" spans="2:8" ht="18" customHeight="1" x14ac:dyDescent="0.35">
      <c r="B44" s="8"/>
      <c r="C44" s="32"/>
      <c r="D44" s="42"/>
      <c r="F44" s="8"/>
      <c r="G44" s="32"/>
      <c r="H44" s="42"/>
    </row>
    <row r="45" spans="2:8" ht="28.9" customHeight="1" x14ac:dyDescent="0.35">
      <c r="B45" s="27" t="s">
        <v>20</v>
      </c>
      <c r="C45" s="28">
        <f>SUM(C31:C44)</f>
        <v>0</v>
      </c>
      <c r="D45" s="29">
        <f>SUM(D31:D44)</f>
        <v>0</v>
      </c>
      <c r="F45" s="27" t="s">
        <v>23</v>
      </c>
      <c r="G45" s="28">
        <f>SUM(G31:G44)</f>
        <v>0</v>
      </c>
      <c r="H45" s="29">
        <f>SUM(H31:H44)</f>
        <v>0</v>
      </c>
    </row>
    <row r="47" spans="2:8" s="45" customFormat="1" ht="26" x14ac:dyDescent="0.35">
      <c r="B47" s="44" t="s">
        <v>43</v>
      </c>
      <c r="F47" s="44"/>
    </row>
    <row r="48" spans="2:8" ht="6.75" customHeight="1" x14ac:dyDescent="0.35"/>
    <row r="49" spans="2:8" ht="45.75" customHeight="1" x14ac:dyDescent="0.35">
      <c r="B49" s="25" t="s">
        <v>44</v>
      </c>
      <c r="C49" s="25" t="s">
        <v>17</v>
      </c>
      <c r="D49" s="25" t="s">
        <v>38</v>
      </c>
      <c r="F49" s="152"/>
      <c r="G49" s="152"/>
      <c r="H49" s="152"/>
    </row>
    <row r="50" spans="2:8" ht="18" customHeight="1" x14ac:dyDescent="0.35">
      <c r="B50" s="46"/>
      <c r="C50" s="42"/>
      <c r="D50" s="42"/>
      <c r="F50" s="153"/>
      <c r="G50" s="133"/>
      <c r="H50" s="154"/>
    </row>
    <row r="51" spans="2:8" ht="18" customHeight="1" x14ac:dyDescent="0.35">
      <c r="B51" s="46"/>
      <c r="C51" s="42"/>
      <c r="D51" s="42"/>
      <c r="F51" s="155"/>
      <c r="G51" s="154"/>
      <c r="H51" s="154"/>
    </row>
    <row r="52" spans="2:8" ht="18" customHeight="1" x14ac:dyDescent="0.35">
      <c r="B52" s="46"/>
      <c r="C52" s="42"/>
      <c r="D52" s="42"/>
      <c r="F52" s="155"/>
      <c r="G52" s="154"/>
      <c r="H52" s="154"/>
    </row>
    <row r="53" spans="2:8" ht="18" customHeight="1" x14ac:dyDescent="0.35">
      <c r="B53" s="46"/>
      <c r="C53" s="42"/>
      <c r="D53" s="42"/>
      <c r="F53" s="155"/>
      <c r="G53" s="154"/>
      <c r="H53" s="154"/>
    </row>
    <row r="54" spans="2:8" ht="18" customHeight="1" x14ac:dyDescent="0.35">
      <c r="B54" s="27" t="s">
        <v>22</v>
      </c>
      <c r="C54" s="29">
        <f>SUM(C50:C53)</f>
        <v>0</v>
      </c>
      <c r="D54" s="29">
        <f>SUM(D50:D53)</f>
        <v>0</v>
      </c>
      <c r="F54" s="132"/>
      <c r="G54" s="154"/>
      <c r="H54" s="154"/>
    </row>
    <row r="56" spans="2:8" x14ac:dyDescent="0.35">
      <c r="C56" s="128"/>
    </row>
  </sheetData>
  <mergeCells count="3">
    <mergeCell ref="B3:B4"/>
    <mergeCell ref="C3:C4"/>
    <mergeCell ref="C28:D28"/>
  </mergeCells>
  <conditionalFormatting sqref="M6:M10 M12:M13">
    <cfRule type="containsText" dxfId="1" priority="3" operator="containsText" text="incohérent">
      <formula>NOT(ISERROR(SEARCH("incohérent",M6)))</formula>
    </cfRule>
    <cfRule type="containsText" dxfId="0" priority="4" operator="containsText" text="incogérent">
      <formula>NOT(ISERROR(SEARCH("incogérent",M6)))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rgb="FFFABF8F"/>
  </sheetPr>
  <dimension ref="B1:H43"/>
  <sheetViews>
    <sheetView zoomScaleNormal="100" zoomScalePageLayoutView="80" workbookViewId="0">
      <pane ySplit="13" topLeftCell="A14" activePane="bottomLeft" state="frozen"/>
      <selection activeCell="K20" sqref="K20"/>
      <selection pane="bottomLeft"/>
    </sheetView>
  </sheetViews>
  <sheetFormatPr baseColWidth="10" defaultColWidth="10.7265625" defaultRowHeight="14.5" x14ac:dyDescent="0.35"/>
  <cols>
    <col min="1" max="1" width="3.1796875" style="2" customWidth="1"/>
    <col min="2" max="2" width="54.1796875" style="2" customWidth="1"/>
    <col min="3" max="3" width="18.453125" style="2" customWidth="1"/>
    <col min="4" max="4" width="12.453125" style="2" customWidth="1"/>
    <col min="5" max="5" width="15.453125" style="2" customWidth="1"/>
    <col min="6" max="6" width="3.453125" style="2" customWidth="1"/>
    <col min="7" max="7" width="47.453125" style="2" customWidth="1"/>
    <col min="8" max="8" width="17.1796875" style="2" customWidth="1"/>
    <col min="9" max="16384" width="10.7265625" style="2"/>
  </cols>
  <sheetData>
    <row r="1" spans="2:8" ht="26" x14ac:dyDescent="0.35">
      <c r="B1" s="1" t="str">
        <f>"Charges fixes d'exploitation annuelles (k€"&amp;YEAR(annee_ref)&amp;"/an)"</f>
        <v>Charges fixes d'exploitation annuelles (k€2024/an)</v>
      </c>
      <c r="C1" s="47"/>
    </row>
    <row r="2" spans="2:8" ht="6" customHeight="1" x14ac:dyDescent="0.35"/>
    <row r="3" spans="2:8" x14ac:dyDescent="0.35">
      <c r="B3" s="4" t="s">
        <v>45</v>
      </c>
      <c r="C3" s="48" t="s">
        <v>46</v>
      </c>
      <c r="D3" s="49" t="s">
        <v>47</v>
      </c>
    </row>
    <row r="4" spans="2:8" x14ac:dyDescent="0.35">
      <c r="B4" s="50" t="s">
        <v>48</v>
      </c>
      <c r="C4" s="29">
        <f>E25</f>
        <v>0</v>
      </c>
      <c r="D4" s="51"/>
    </row>
    <row r="5" spans="2:8" x14ac:dyDescent="0.35">
      <c r="B5" s="50" t="s">
        <v>49</v>
      </c>
      <c r="C5" s="52">
        <f>H25</f>
        <v>0</v>
      </c>
      <c r="D5" s="51"/>
    </row>
    <row r="6" spans="2:8" x14ac:dyDescent="0.35">
      <c r="B6" s="50" t="s">
        <v>50</v>
      </c>
      <c r="C6" s="53"/>
      <c r="D6" s="51" t="s">
        <v>213</v>
      </c>
    </row>
    <row r="7" spans="2:8" x14ac:dyDescent="0.35">
      <c r="B7" s="50" t="s">
        <v>51</v>
      </c>
      <c r="C7" s="52">
        <f>H36</f>
        <v>0</v>
      </c>
      <c r="D7" s="51"/>
      <c r="E7" s="54"/>
      <c r="F7" s="54"/>
    </row>
    <row r="8" spans="2:8" x14ac:dyDescent="0.35">
      <c r="B8" s="50" t="s">
        <v>52</v>
      </c>
      <c r="C8" s="53"/>
      <c r="D8" s="51"/>
    </row>
    <row r="9" spans="2:8" x14ac:dyDescent="0.35">
      <c r="B9" s="50" t="s">
        <v>53</v>
      </c>
      <c r="C9" s="52">
        <f>C36</f>
        <v>0</v>
      </c>
      <c r="D9" s="51"/>
    </row>
    <row r="10" spans="2:8" x14ac:dyDescent="0.35">
      <c r="B10" s="4" t="s">
        <v>54</v>
      </c>
      <c r="C10" s="55">
        <f>SUMIF($D$4:$D$9,"="&amp;"FM0",$C$4:$C$9)</f>
        <v>0</v>
      </c>
    </row>
    <row r="11" spans="2:8" x14ac:dyDescent="0.35">
      <c r="B11" s="4" t="s">
        <v>55</v>
      </c>
      <c r="C11" s="55">
        <f>SUMIF($D$4:$D$9,"="&amp;"ICHT",$C$4:$C$9)</f>
        <v>0</v>
      </c>
    </row>
    <row r="12" spans="2:8" x14ac:dyDescent="0.35">
      <c r="B12" s="4" t="s">
        <v>56</v>
      </c>
      <c r="C12" s="125">
        <f>C10+C11</f>
        <v>0</v>
      </c>
    </row>
    <row r="13" spans="2:8" ht="8.25" customHeight="1" x14ac:dyDescent="0.35"/>
    <row r="14" spans="2:8" ht="26" x14ac:dyDescent="0.35">
      <c r="B14" s="1" t="s">
        <v>57</v>
      </c>
      <c r="G14" s="1" t="s">
        <v>58</v>
      </c>
    </row>
    <row r="15" spans="2:8" ht="8.25" customHeight="1" x14ac:dyDescent="0.35"/>
    <row r="16" spans="2:8" ht="29" x14ac:dyDescent="0.35">
      <c r="B16" s="48" t="s">
        <v>59</v>
      </c>
      <c r="C16" s="48" t="s">
        <v>60</v>
      </c>
      <c r="D16" s="48" t="s">
        <v>61</v>
      </c>
      <c r="E16" s="48" t="s">
        <v>46</v>
      </c>
      <c r="G16" s="48" t="s">
        <v>62</v>
      </c>
      <c r="H16" s="48" t="s">
        <v>46</v>
      </c>
    </row>
    <row r="17" spans="2:8" x14ac:dyDescent="0.35">
      <c r="B17" s="129"/>
      <c r="C17" s="129"/>
      <c r="D17" s="129"/>
      <c r="E17" s="56">
        <f t="shared" ref="E17:E24" si="0">C17*D17</f>
        <v>0</v>
      </c>
      <c r="G17" s="129"/>
      <c r="H17" s="130"/>
    </row>
    <row r="18" spans="2:8" x14ac:dyDescent="0.35">
      <c r="B18" s="57"/>
      <c r="C18" s="58"/>
      <c r="D18" s="59"/>
      <c r="E18" s="56">
        <f t="shared" si="0"/>
        <v>0</v>
      </c>
      <c r="G18" s="57"/>
      <c r="H18" s="58"/>
    </row>
    <row r="19" spans="2:8" x14ac:dyDescent="0.35">
      <c r="B19" s="57"/>
      <c r="C19" s="58"/>
      <c r="D19" s="59"/>
      <c r="E19" s="56">
        <f t="shared" si="0"/>
        <v>0</v>
      </c>
      <c r="G19" s="57"/>
      <c r="H19" s="58"/>
    </row>
    <row r="20" spans="2:8" x14ac:dyDescent="0.35">
      <c r="B20" s="57"/>
      <c r="C20" s="58"/>
      <c r="D20" s="59"/>
      <c r="E20" s="56">
        <f t="shared" si="0"/>
        <v>0</v>
      </c>
      <c r="G20" s="57"/>
      <c r="H20" s="58"/>
    </row>
    <row r="21" spans="2:8" x14ac:dyDescent="0.35">
      <c r="B21" s="57"/>
      <c r="C21" s="58"/>
      <c r="D21" s="59"/>
      <c r="E21" s="56">
        <f t="shared" si="0"/>
        <v>0</v>
      </c>
      <c r="G21" s="57"/>
      <c r="H21" s="58"/>
    </row>
    <row r="22" spans="2:8" x14ac:dyDescent="0.35">
      <c r="B22" s="57"/>
      <c r="C22" s="58"/>
      <c r="D22" s="59"/>
      <c r="E22" s="56">
        <f t="shared" si="0"/>
        <v>0</v>
      </c>
    </row>
    <row r="23" spans="2:8" x14ac:dyDescent="0.35">
      <c r="B23" s="57"/>
      <c r="C23" s="58"/>
      <c r="D23" s="59"/>
      <c r="E23" s="56">
        <f t="shared" si="0"/>
        <v>0</v>
      </c>
    </row>
    <row r="24" spans="2:8" x14ac:dyDescent="0.35">
      <c r="B24" s="57"/>
      <c r="C24" s="58"/>
      <c r="D24" s="59"/>
      <c r="E24" s="56">
        <f t="shared" si="0"/>
        <v>0</v>
      </c>
    </row>
    <row r="25" spans="2:8" x14ac:dyDescent="0.35">
      <c r="B25" s="50" t="s">
        <v>48</v>
      </c>
      <c r="C25" s="60"/>
      <c r="D25" s="61">
        <f>SUM(D17:D24)</f>
        <v>0</v>
      </c>
      <c r="E25" s="56">
        <f>SUM(E17:E24)</f>
        <v>0</v>
      </c>
      <c r="G25" s="50" t="s">
        <v>49</v>
      </c>
      <c r="H25" s="62">
        <f>SUM(H17:H21)</f>
        <v>0</v>
      </c>
    </row>
    <row r="26" spans="2:8" ht="8.25" customHeight="1" x14ac:dyDescent="0.35"/>
    <row r="27" spans="2:8" ht="26" x14ac:dyDescent="0.35">
      <c r="B27" s="1" t="s">
        <v>63</v>
      </c>
      <c r="G27" s="1" t="s">
        <v>64</v>
      </c>
    </row>
    <row r="28" spans="2:8" ht="8.25" customHeight="1" x14ac:dyDescent="0.35"/>
    <row r="29" spans="2:8" ht="15" customHeight="1" x14ac:dyDescent="0.35">
      <c r="B29" s="48" t="s">
        <v>65</v>
      </c>
      <c r="C29" s="48" t="s">
        <v>46</v>
      </c>
      <c r="G29" s="4" t="s">
        <v>66</v>
      </c>
      <c r="H29" s="48" t="s">
        <v>46</v>
      </c>
    </row>
    <row r="30" spans="2:8" ht="15" customHeight="1" x14ac:dyDescent="0.35">
      <c r="B30" s="57"/>
      <c r="C30" s="58"/>
      <c r="G30" s="8" t="s">
        <v>67</v>
      </c>
      <c r="H30" s="63"/>
    </row>
    <row r="31" spans="2:8" ht="15" customHeight="1" x14ac:dyDescent="0.35">
      <c r="B31" s="57"/>
      <c r="C31" s="58"/>
      <c r="G31" s="8" t="s">
        <v>68</v>
      </c>
      <c r="H31" s="63"/>
    </row>
    <row r="32" spans="2:8" ht="15" customHeight="1" x14ac:dyDescent="0.35">
      <c r="B32" s="57"/>
      <c r="C32" s="58"/>
      <c r="G32" s="8" t="s">
        <v>69</v>
      </c>
      <c r="H32" s="63"/>
    </row>
    <row r="33" spans="2:8" ht="15" customHeight="1" x14ac:dyDescent="0.35">
      <c r="B33" s="57"/>
      <c r="C33" s="58"/>
      <c r="G33" s="8" t="s">
        <v>70</v>
      </c>
      <c r="H33" s="63"/>
    </row>
    <row r="34" spans="2:8" ht="15" customHeight="1" x14ac:dyDescent="0.35">
      <c r="B34" s="57"/>
      <c r="C34" s="58"/>
      <c r="G34" s="8" t="s">
        <v>71</v>
      </c>
      <c r="H34" s="63"/>
    </row>
    <row r="35" spans="2:8" ht="15" customHeight="1" x14ac:dyDescent="0.35">
      <c r="B35" s="57"/>
      <c r="C35" s="58"/>
      <c r="G35" s="8" t="s">
        <v>72</v>
      </c>
      <c r="H35" s="63"/>
    </row>
    <row r="36" spans="2:8" ht="17.25" customHeight="1" x14ac:dyDescent="0.35">
      <c r="B36" s="50" t="s">
        <v>73</v>
      </c>
      <c r="C36" s="62">
        <f>SUM(C30:C35)</f>
        <v>0</v>
      </c>
      <c r="G36" s="50" t="s">
        <v>51</v>
      </c>
      <c r="H36" s="64">
        <f>SUM(H30:H35)</f>
        <v>0</v>
      </c>
    </row>
    <row r="37" spans="2:8" ht="16.899999999999999" customHeight="1" x14ac:dyDescent="0.35"/>
    <row r="41" spans="2:8" ht="8.25" customHeight="1" x14ac:dyDescent="0.35"/>
    <row r="43" spans="2:8" ht="6" customHeight="1" x14ac:dyDescent="0.35"/>
  </sheetData>
  <pageMargins left="0.7" right="0.7" top="0.75" bottom="0.75" header="0.3" footer="0.3"/>
  <pageSetup paperSize="9"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tabColor rgb="FFFABF8F"/>
  </sheetPr>
  <dimension ref="A1:BG32"/>
  <sheetViews>
    <sheetView zoomScaleNormal="100" zoomScalePageLayoutView="70" workbookViewId="0">
      <pane ySplit="19" topLeftCell="A20" activePane="bottomLeft" state="frozen"/>
      <selection activeCell="K20" sqref="K20"/>
      <selection pane="bottomLeft"/>
    </sheetView>
  </sheetViews>
  <sheetFormatPr baseColWidth="10" defaultColWidth="10.7265625" defaultRowHeight="14.5" x14ac:dyDescent="0.35"/>
  <cols>
    <col min="1" max="1" width="5.26953125" style="2" customWidth="1"/>
    <col min="2" max="2" width="89.7265625" style="2" customWidth="1"/>
    <col min="3" max="3" width="14.7265625" style="2" customWidth="1"/>
    <col min="4" max="5" width="12.453125" style="2" customWidth="1"/>
    <col min="6" max="6" width="14.453125" style="2" customWidth="1"/>
    <col min="7" max="30" width="12.453125" style="2" customWidth="1"/>
    <col min="31" max="16384" width="10.7265625" style="2"/>
  </cols>
  <sheetData>
    <row r="1" spans="1:59" ht="26" x14ac:dyDescent="0.35">
      <c r="B1" s="1" t="str">
        <f>"GER (CAPEX de maintenance) en k€"&amp;YEAR(annee_ref)</f>
        <v>GER (CAPEX de maintenance) en k€2024</v>
      </c>
    </row>
    <row r="2" spans="1:59" ht="6" customHeight="1" x14ac:dyDescent="0.35"/>
    <row r="3" spans="1:59" x14ac:dyDescent="0.35">
      <c r="B3" s="146" t="s">
        <v>18</v>
      </c>
      <c r="C3" s="65">
        <f>YEAR(annee_ref)</f>
        <v>2024</v>
      </c>
      <c r="D3" s="65">
        <f t="shared" ref="D3:AI3" si="0">IF(C3="","",IF(YEAR(annee_msi)+duree_vie&gt;C3+1,C3+1,""))</f>
        <v>2025</v>
      </c>
      <c r="E3" s="65" t="str">
        <f t="shared" si="0"/>
        <v/>
      </c>
      <c r="F3" s="65" t="str">
        <f t="shared" si="0"/>
        <v/>
      </c>
      <c r="G3" s="65" t="str">
        <f t="shared" si="0"/>
        <v/>
      </c>
      <c r="H3" s="65" t="str">
        <f t="shared" si="0"/>
        <v/>
      </c>
      <c r="I3" s="65" t="str">
        <f t="shared" si="0"/>
        <v/>
      </c>
      <c r="J3" s="65" t="str">
        <f t="shared" si="0"/>
        <v/>
      </c>
      <c r="K3" s="65" t="str">
        <f t="shared" si="0"/>
        <v/>
      </c>
      <c r="L3" s="65" t="str">
        <f t="shared" si="0"/>
        <v/>
      </c>
      <c r="M3" s="65" t="str">
        <f t="shared" si="0"/>
        <v/>
      </c>
      <c r="N3" s="65" t="str">
        <f t="shared" si="0"/>
        <v/>
      </c>
      <c r="O3" s="65" t="str">
        <f t="shared" si="0"/>
        <v/>
      </c>
      <c r="P3" s="65" t="str">
        <f t="shared" si="0"/>
        <v/>
      </c>
      <c r="Q3" s="65" t="str">
        <f t="shared" si="0"/>
        <v/>
      </c>
      <c r="R3" s="65" t="str">
        <f t="shared" si="0"/>
        <v/>
      </c>
      <c r="S3" s="65" t="str">
        <f t="shared" si="0"/>
        <v/>
      </c>
      <c r="T3" s="65" t="str">
        <f t="shared" si="0"/>
        <v/>
      </c>
      <c r="U3" s="65" t="str">
        <f t="shared" si="0"/>
        <v/>
      </c>
      <c r="V3" s="65" t="str">
        <f t="shared" si="0"/>
        <v/>
      </c>
      <c r="W3" s="65" t="str">
        <f t="shared" si="0"/>
        <v/>
      </c>
      <c r="X3" s="65" t="str">
        <f t="shared" si="0"/>
        <v/>
      </c>
      <c r="Y3" s="65" t="str">
        <f t="shared" si="0"/>
        <v/>
      </c>
      <c r="Z3" s="65" t="str">
        <f t="shared" si="0"/>
        <v/>
      </c>
      <c r="AA3" s="65" t="str">
        <f t="shared" si="0"/>
        <v/>
      </c>
      <c r="AB3" s="65" t="str">
        <f t="shared" si="0"/>
        <v/>
      </c>
      <c r="AC3" s="65" t="str">
        <f t="shared" si="0"/>
        <v/>
      </c>
      <c r="AD3" s="65" t="str">
        <f t="shared" si="0"/>
        <v/>
      </c>
      <c r="AE3" s="65" t="str">
        <f t="shared" si="0"/>
        <v/>
      </c>
      <c r="AF3" s="65" t="str">
        <f t="shared" si="0"/>
        <v/>
      </c>
      <c r="AG3" s="65" t="str">
        <f t="shared" si="0"/>
        <v/>
      </c>
      <c r="AH3" s="65" t="str">
        <f t="shared" si="0"/>
        <v/>
      </c>
      <c r="AI3" s="65" t="str">
        <f t="shared" si="0"/>
        <v/>
      </c>
      <c r="AJ3" s="65" t="str">
        <f t="shared" ref="AJ3:BG3" si="1">IF(AI3="","",IF(YEAR(annee_msi)+duree_vie&gt;AI3+1,AI3+1,""))</f>
        <v/>
      </c>
      <c r="AK3" s="65" t="str">
        <f t="shared" si="1"/>
        <v/>
      </c>
      <c r="AL3" s="65" t="str">
        <f t="shared" si="1"/>
        <v/>
      </c>
      <c r="AM3" s="65" t="str">
        <f t="shared" si="1"/>
        <v/>
      </c>
      <c r="AN3" s="65" t="str">
        <f t="shared" si="1"/>
        <v/>
      </c>
      <c r="AO3" s="65" t="str">
        <f t="shared" si="1"/>
        <v/>
      </c>
      <c r="AP3" s="65" t="str">
        <f t="shared" si="1"/>
        <v/>
      </c>
      <c r="AQ3" s="65" t="str">
        <f t="shared" si="1"/>
        <v/>
      </c>
      <c r="AR3" s="65" t="str">
        <f t="shared" si="1"/>
        <v/>
      </c>
      <c r="AS3" s="65" t="str">
        <f t="shared" si="1"/>
        <v/>
      </c>
      <c r="AT3" s="65" t="str">
        <f t="shared" si="1"/>
        <v/>
      </c>
      <c r="AU3" s="65" t="str">
        <f t="shared" si="1"/>
        <v/>
      </c>
      <c r="AV3" s="65" t="str">
        <f t="shared" si="1"/>
        <v/>
      </c>
      <c r="AW3" s="65" t="str">
        <f t="shared" si="1"/>
        <v/>
      </c>
      <c r="AX3" s="65" t="str">
        <f t="shared" si="1"/>
        <v/>
      </c>
      <c r="AY3" s="65" t="str">
        <f t="shared" si="1"/>
        <v/>
      </c>
      <c r="AZ3" s="65" t="str">
        <f t="shared" si="1"/>
        <v/>
      </c>
      <c r="BA3" s="65" t="str">
        <f t="shared" si="1"/>
        <v/>
      </c>
      <c r="BB3" s="65" t="str">
        <f t="shared" si="1"/>
        <v/>
      </c>
      <c r="BC3" s="65" t="str">
        <f t="shared" si="1"/>
        <v/>
      </c>
      <c r="BD3" s="65" t="str">
        <f t="shared" si="1"/>
        <v/>
      </c>
      <c r="BE3" s="65" t="str">
        <f t="shared" si="1"/>
        <v/>
      </c>
      <c r="BF3" s="65" t="str">
        <f t="shared" si="1"/>
        <v/>
      </c>
      <c r="BG3" s="65" t="str">
        <f t="shared" si="1"/>
        <v/>
      </c>
    </row>
    <row r="4" spans="1:59" s="47" customFormat="1" x14ac:dyDescent="0.35">
      <c r="B4" s="146" t="s">
        <v>75</v>
      </c>
      <c r="C4" s="66">
        <f>IF(C3="","",C3-YEAR(annee_msi))</f>
        <v>-2</v>
      </c>
      <c r="D4" s="66">
        <f t="shared" ref="D4:AH4" si="2">IF(D3="","",D3-YEAR(annee_msi))</f>
        <v>-1</v>
      </c>
      <c r="E4" s="66" t="str">
        <f t="shared" si="2"/>
        <v/>
      </c>
      <c r="F4" s="66" t="str">
        <f t="shared" si="2"/>
        <v/>
      </c>
      <c r="G4" s="66" t="str">
        <f t="shared" si="2"/>
        <v/>
      </c>
      <c r="H4" s="66" t="str">
        <f t="shared" si="2"/>
        <v/>
      </c>
      <c r="I4" s="66" t="str">
        <f t="shared" si="2"/>
        <v/>
      </c>
      <c r="J4" s="66" t="str">
        <f t="shared" si="2"/>
        <v/>
      </c>
      <c r="K4" s="66" t="str">
        <f t="shared" si="2"/>
        <v/>
      </c>
      <c r="L4" s="66" t="str">
        <f t="shared" si="2"/>
        <v/>
      </c>
      <c r="M4" s="66" t="str">
        <f t="shared" si="2"/>
        <v/>
      </c>
      <c r="N4" s="66" t="str">
        <f t="shared" si="2"/>
        <v/>
      </c>
      <c r="O4" s="66" t="str">
        <f t="shared" si="2"/>
        <v/>
      </c>
      <c r="P4" s="66" t="str">
        <f t="shared" si="2"/>
        <v/>
      </c>
      <c r="Q4" s="66" t="str">
        <f t="shared" si="2"/>
        <v/>
      </c>
      <c r="R4" s="66" t="str">
        <f t="shared" si="2"/>
        <v/>
      </c>
      <c r="S4" s="66" t="str">
        <f t="shared" si="2"/>
        <v/>
      </c>
      <c r="T4" s="66" t="str">
        <f t="shared" si="2"/>
        <v/>
      </c>
      <c r="U4" s="66" t="str">
        <f t="shared" si="2"/>
        <v/>
      </c>
      <c r="V4" s="66" t="str">
        <f t="shared" si="2"/>
        <v/>
      </c>
      <c r="W4" s="66" t="str">
        <f t="shared" si="2"/>
        <v/>
      </c>
      <c r="X4" s="66" t="str">
        <f t="shared" si="2"/>
        <v/>
      </c>
      <c r="Y4" s="66" t="str">
        <f t="shared" si="2"/>
        <v/>
      </c>
      <c r="Z4" s="66" t="str">
        <f t="shared" si="2"/>
        <v/>
      </c>
      <c r="AA4" s="66" t="str">
        <f t="shared" si="2"/>
        <v/>
      </c>
      <c r="AB4" s="66" t="str">
        <f t="shared" si="2"/>
        <v/>
      </c>
      <c r="AC4" s="66" t="str">
        <f t="shared" si="2"/>
        <v/>
      </c>
      <c r="AD4" s="66" t="str">
        <f t="shared" si="2"/>
        <v/>
      </c>
      <c r="AE4" s="66" t="str">
        <f t="shared" si="2"/>
        <v/>
      </c>
      <c r="AF4" s="66" t="str">
        <f t="shared" si="2"/>
        <v/>
      </c>
      <c r="AG4" s="66" t="str">
        <f t="shared" si="2"/>
        <v/>
      </c>
      <c r="AH4" s="66" t="str">
        <f t="shared" si="2"/>
        <v/>
      </c>
      <c r="AI4" s="66" t="str">
        <f t="shared" ref="AI4:BG4" si="3">IF(AI3="","",AI3-YEAR(annee_msi))</f>
        <v/>
      </c>
      <c r="AJ4" s="66" t="str">
        <f t="shared" si="3"/>
        <v/>
      </c>
      <c r="AK4" s="66" t="str">
        <f t="shared" si="3"/>
        <v/>
      </c>
      <c r="AL4" s="66" t="str">
        <f t="shared" si="3"/>
        <v/>
      </c>
      <c r="AM4" s="66" t="str">
        <f t="shared" si="3"/>
        <v/>
      </c>
      <c r="AN4" s="66" t="str">
        <f t="shared" si="3"/>
        <v/>
      </c>
      <c r="AO4" s="66" t="str">
        <f t="shared" si="3"/>
        <v/>
      </c>
      <c r="AP4" s="66" t="str">
        <f t="shared" si="3"/>
        <v/>
      </c>
      <c r="AQ4" s="66" t="str">
        <f t="shared" si="3"/>
        <v/>
      </c>
      <c r="AR4" s="66" t="str">
        <f t="shared" si="3"/>
        <v/>
      </c>
      <c r="AS4" s="66" t="str">
        <f t="shared" si="3"/>
        <v/>
      </c>
      <c r="AT4" s="66" t="str">
        <f t="shared" si="3"/>
        <v/>
      </c>
      <c r="AU4" s="66" t="str">
        <f t="shared" si="3"/>
        <v/>
      </c>
      <c r="AV4" s="66" t="str">
        <f t="shared" si="3"/>
        <v/>
      </c>
      <c r="AW4" s="66" t="str">
        <f t="shared" si="3"/>
        <v/>
      </c>
      <c r="AX4" s="66" t="str">
        <f t="shared" si="3"/>
        <v/>
      </c>
      <c r="AY4" s="66" t="str">
        <f t="shared" si="3"/>
        <v/>
      </c>
      <c r="AZ4" s="66" t="str">
        <f t="shared" si="3"/>
        <v/>
      </c>
      <c r="BA4" s="66" t="str">
        <f t="shared" si="3"/>
        <v/>
      </c>
      <c r="BB4" s="66" t="str">
        <f t="shared" si="3"/>
        <v/>
      </c>
      <c r="BC4" s="66" t="str">
        <f t="shared" si="3"/>
        <v/>
      </c>
      <c r="BD4" s="66" t="str">
        <f t="shared" si="3"/>
        <v/>
      </c>
      <c r="BE4" s="66" t="str">
        <f t="shared" si="3"/>
        <v/>
      </c>
      <c r="BF4" s="66" t="str">
        <f t="shared" si="3"/>
        <v/>
      </c>
      <c r="BG4" s="66" t="str">
        <f t="shared" si="3"/>
        <v/>
      </c>
    </row>
    <row r="5" spans="1:59" s="47" customFormat="1" x14ac:dyDescent="0.35">
      <c r="B5" s="146" t="s">
        <v>76</v>
      </c>
      <c r="C5" s="67">
        <f>IF(C3="","",(1+inflation)^(C3-YEAR(annee_ref)))</f>
        <v>1</v>
      </c>
      <c r="D5" s="67">
        <f t="shared" ref="D5:AH5" si="4">IF(D3="","",(1+inflation)^(D3-YEAR(annee_ref)))</f>
        <v>1.02</v>
      </c>
      <c r="E5" s="67" t="str">
        <f t="shared" si="4"/>
        <v/>
      </c>
      <c r="F5" s="67" t="str">
        <f t="shared" si="4"/>
        <v/>
      </c>
      <c r="G5" s="67" t="str">
        <f t="shared" si="4"/>
        <v/>
      </c>
      <c r="H5" s="67" t="str">
        <f t="shared" si="4"/>
        <v/>
      </c>
      <c r="I5" s="67" t="str">
        <f t="shared" si="4"/>
        <v/>
      </c>
      <c r="J5" s="67" t="str">
        <f t="shared" si="4"/>
        <v/>
      </c>
      <c r="K5" s="67" t="str">
        <f t="shared" si="4"/>
        <v/>
      </c>
      <c r="L5" s="67" t="str">
        <f t="shared" si="4"/>
        <v/>
      </c>
      <c r="M5" s="67" t="str">
        <f t="shared" si="4"/>
        <v/>
      </c>
      <c r="N5" s="67" t="str">
        <f t="shared" si="4"/>
        <v/>
      </c>
      <c r="O5" s="67" t="str">
        <f t="shared" si="4"/>
        <v/>
      </c>
      <c r="P5" s="67" t="str">
        <f t="shared" si="4"/>
        <v/>
      </c>
      <c r="Q5" s="67" t="str">
        <f t="shared" si="4"/>
        <v/>
      </c>
      <c r="R5" s="67" t="str">
        <f t="shared" si="4"/>
        <v/>
      </c>
      <c r="S5" s="67" t="str">
        <f t="shared" si="4"/>
        <v/>
      </c>
      <c r="T5" s="67" t="str">
        <f t="shared" si="4"/>
        <v/>
      </c>
      <c r="U5" s="67" t="str">
        <f t="shared" si="4"/>
        <v/>
      </c>
      <c r="V5" s="67" t="str">
        <f t="shared" si="4"/>
        <v/>
      </c>
      <c r="W5" s="67" t="str">
        <f t="shared" si="4"/>
        <v/>
      </c>
      <c r="X5" s="67" t="str">
        <f t="shared" si="4"/>
        <v/>
      </c>
      <c r="Y5" s="67" t="str">
        <f t="shared" si="4"/>
        <v/>
      </c>
      <c r="Z5" s="67" t="str">
        <f t="shared" si="4"/>
        <v/>
      </c>
      <c r="AA5" s="67" t="str">
        <f t="shared" si="4"/>
        <v/>
      </c>
      <c r="AB5" s="67" t="str">
        <f t="shared" si="4"/>
        <v/>
      </c>
      <c r="AC5" s="67" t="str">
        <f t="shared" si="4"/>
        <v/>
      </c>
      <c r="AD5" s="67" t="str">
        <f t="shared" si="4"/>
        <v/>
      </c>
      <c r="AE5" s="67" t="str">
        <f t="shared" si="4"/>
        <v/>
      </c>
      <c r="AF5" s="67" t="str">
        <f t="shared" si="4"/>
        <v/>
      </c>
      <c r="AG5" s="67" t="str">
        <f t="shared" si="4"/>
        <v/>
      </c>
      <c r="AH5" s="67" t="str">
        <f t="shared" si="4"/>
        <v/>
      </c>
      <c r="AI5" s="67" t="str">
        <f t="shared" ref="AI5:BG5" si="5">IF(AI3="","",(1+inflation)^(AI3-YEAR(annee_ref)))</f>
        <v/>
      </c>
      <c r="AJ5" s="67" t="str">
        <f t="shared" si="5"/>
        <v/>
      </c>
      <c r="AK5" s="67" t="str">
        <f t="shared" si="5"/>
        <v/>
      </c>
      <c r="AL5" s="67" t="str">
        <f t="shared" si="5"/>
        <v/>
      </c>
      <c r="AM5" s="67" t="str">
        <f t="shared" si="5"/>
        <v/>
      </c>
      <c r="AN5" s="67" t="str">
        <f t="shared" si="5"/>
        <v/>
      </c>
      <c r="AO5" s="67" t="str">
        <f t="shared" si="5"/>
        <v/>
      </c>
      <c r="AP5" s="67" t="str">
        <f t="shared" si="5"/>
        <v/>
      </c>
      <c r="AQ5" s="67" t="str">
        <f t="shared" si="5"/>
        <v/>
      </c>
      <c r="AR5" s="67" t="str">
        <f t="shared" si="5"/>
        <v/>
      </c>
      <c r="AS5" s="67" t="str">
        <f t="shared" si="5"/>
        <v/>
      </c>
      <c r="AT5" s="67" t="str">
        <f t="shared" si="5"/>
        <v/>
      </c>
      <c r="AU5" s="67" t="str">
        <f t="shared" si="5"/>
        <v/>
      </c>
      <c r="AV5" s="67" t="str">
        <f t="shared" si="5"/>
        <v/>
      </c>
      <c r="AW5" s="67" t="str">
        <f t="shared" si="5"/>
        <v/>
      </c>
      <c r="AX5" s="67" t="str">
        <f t="shared" si="5"/>
        <v/>
      </c>
      <c r="AY5" s="67" t="str">
        <f t="shared" si="5"/>
        <v/>
      </c>
      <c r="AZ5" s="67" t="str">
        <f t="shared" si="5"/>
        <v/>
      </c>
      <c r="BA5" s="67" t="str">
        <f t="shared" si="5"/>
        <v/>
      </c>
      <c r="BB5" s="67" t="str">
        <f t="shared" si="5"/>
        <v/>
      </c>
      <c r="BC5" s="67" t="str">
        <f t="shared" si="5"/>
        <v/>
      </c>
      <c r="BD5" s="67" t="str">
        <f t="shared" si="5"/>
        <v/>
      </c>
      <c r="BE5" s="67" t="str">
        <f t="shared" si="5"/>
        <v/>
      </c>
      <c r="BF5" s="67" t="str">
        <f t="shared" si="5"/>
        <v/>
      </c>
      <c r="BG5" s="67" t="str">
        <f t="shared" si="5"/>
        <v/>
      </c>
    </row>
    <row r="6" spans="1:59" s="47" customFormat="1" x14ac:dyDescent="0.35">
      <c r="B6" s="146" t="str">
        <f>"Total CAPEX €constants (k€"&amp;YEAR(annee_ref)&amp;")"</f>
        <v>Total CAPEX €constants (k€2024)</v>
      </c>
      <c r="C6" s="68" t="str">
        <f t="shared" ref="C6:AH6" si="6">IF(OR(C4&lt;0,C4=""),"",SUM(C24:C30))</f>
        <v/>
      </c>
      <c r="D6" s="68" t="str">
        <f t="shared" si="6"/>
        <v/>
      </c>
      <c r="E6" s="68" t="str">
        <f t="shared" si="6"/>
        <v/>
      </c>
      <c r="F6" s="68" t="str">
        <f t="shared" si="6"/>
        <v/>
      </c>
      <c r="G6" s="68" t="str">
        <f t="shared" si="6"/>
        <v/>
      </c>
      <c r="H6" s="68" t="str">
        <f t="shared" si="6"/>
        <v/>
      </c>
      <c r="I6" s="68" t="str">
        <f t="shared" si="6"/>
        <v/>
      </c>
      <c r="J6" s="68" t="str">
        <f t="shared" si="6"/>
        <v/>
      </c>
      <c r="K6" s="68" t="str">
        <f t="shared" si="6"/>
        <v/>
      </c>
      <c r="L6" s="68" t="str">
        <f t="shared" si="6"/>
        <v/>
      </c>
      <c r="M6" s="68" t="str">
        <f t="shared" si="6"/>
        <v/>
      </c>
      <c r="N6" s="68" t="str">
        <f t="shared" si="6"/>
        <v/>
      </c>
      <c r="O6" s="68" t="str">
        <f t="shared" si="6"/>
        <v/>
      </c>
      <c r="P6" s="68" t="str">
        <f t="shared" si="6"/>
        <v/>
      </c>
      <c r="Q6" s="68" t="str">
        <f t="shared" si="6"/>
        <v/>
      </c>
      <c r="R6" s="68" t="str">
        <f t="shared" si="6"/>
        <v/>
      </c>
      <c r="S6" s="68" t="str">
        <f t="shared" si="6"/>
        <v/>
      </c>
      <c r="T6" s="68" t="str">
        <f t="shared" si="6"/>
        <v/>
      </c>
      <c r="U6" s="68" t="str">
        <f t="shared" si="6"/>
        <v/>
      </c>
      <c r="V6" s="68" t="str">
        <f t="shared" si="6"/>
        <v/>
      </c>
      <c r="W6" s="68" t="str">
        <f t="shared" si="6"/>
        <v/>
      </c>
      <c r="X6" s="68" t="str">
        <f t="shared" si="6"/>
        <v/>
      </c>
      <c r="Y6" s="68" t="str">
        <f t="shared" si="6"/>
        <v/>
      </c>
      <c r="Z6" s="68" t="str">
        <f t="shared" si="6"/>
        <v/>
      </c>
      <c r="AA6" s="68" t="str">
        <f t="shared" si="6"/>
        <v/>
      </c>
      <c r="AB6" s="68" t="str">
        <f t="shared" si="6"/>
        <v/>
      </c>
      <c r="AC6" s="68" t="str">
        <f t="shared" si="6"/>
        <v/>
      </c>
      <c r="AD6" s="68" t="str">
        <f t="shared" si="6"/>
        <v/>
      </c>
      <c r="AE6" s="68" t="str">
        <f t="shared" si="6"/>
        <v/>
      </c>
      <c r="AF6" s="68" t="str">
        <f t="shared" si="6"/>
        <v/>
      </c>
      <c r="AG6" s="68" t="str">
        <f t="shared" si="6"/>
        <v/>
      </c>
      <c r="AH6" s="68" t="str">
        <f t="shared" si="6"/>
        <v/>
      </c>
      <c r="AI6" s="68" t="str">
        <f t="shared" ref="AI6:BG6" si="7">IF(OR(AI4&lt;0,AI4=""),"",SUM(AI24:AI30))</f>
        <v/>
      </c>
      <c r="AJ6" s="68" t="str">
        <f t="shared" si="7"/>
        <v/>
      </c>
      <c r="AK6" s="68" t="str">
        <f t="shared" si="7"/>
        <v/>
      </c>
      <c r="AL6" s="68" t="str">
        <f t="shared" si="7"/>
        <v/>
      </c>
      <c r="AM6" s="68" t="str">
        <f t="shared" si="7"/>
        <v/>
      </c>
      <c r="AN6" s="68" t="str">
        <f t="shared" si="7"/>
        <v/>
      </c>
      <c r="AO6" s="68" t="str">
        <f t="shared" si="7"/>
        <v/>
      </c>
      <c r="AP6" s="68" t="str">
        <f t="shared" si="7"/>
        <v/>
      </c>
      <c r="AQ6" s="68" t="str">
        <f t="shared" si="7"/>
        <v/>
      </c>
      <c r="AR6" s="68" t="str">
        <f t="shared" si="7"/>
        <v/>
      </c>
      <c r="AS6" s="68" t="str">
        <f t="shared" si="7"/>
        <v/>
      </c>
      <c r="AT6" s="68" t="str">
        <f t="shared" si="7"/>
        <v/>
      </c>
      <c r="AU6" s="68" t="str">
        <f t="shared" si="7"/>
        <v/>
      </c>
      <c r="AV6" s="68" t="str">
        <f t="shared" si="7"/>
        <v/>
      </c>
      <c r="AW6" s="68" t="str">
        <f t="shared" si="7"/>
        <v/>
      </c>
      <c r="AX6" s="68" t="str">
        <f t="shared" si="7"/>
        <v/>
      </c>
      <c r="AY6" s="68" t="str">
        <f t="shared" si="7"/>
        <v/>
      </c>
      <c r="AZ6" s="68" t="str">
        <f t="shared" si="7"/>
        <v/>
      </c>
      <c r="BA6" s="68" t="str">
        <f t="shared" si="7"/>
        <v/>
      </c>
      <c r="BB6" s="68" t="str">
        <f t="shared" si="7"/>
        <v/>
      </c>
      <c r="BC6" s="68" t="str">
        <f t="shared" si="7"/>
        <v/>
      </c>
      <c r="BD6" s="68" t="str">
        <f t="shared" si="7"/>
        <v/>
      </c>
      <c r="BE6" s="68" t="str">
        <f t="shared" si="7"/>
        <v/>
      </c>
      <c r="BF6" s="68" t="str">
        <f t="shared" si="7"/>
        <v/>
      </c>
      <c r="BG6" s="68" t="str">
        <f t="shared" si="7"/>
        <v/>
      </c>
    </row>
    <row r="7" spans="1:59" s="47" customFormat="1" x14ac:dyDescent="0.35">
      <c r="B7" s="146" t="s">
        <v>77</v>
      </c>
      <c r="C7" s="68" t="str">
        <f>IFERROR(C6*C5,"")</f>
        <v/>
      </c>
      <c r="D7" s="68" t="str">
        <f t="shared" ref="D7:BG7" si="8">IFERROR(D6*D5,"")</f>
        <v/>
      </c>
      <c r="E7" s="68" t="str">
        <f t="shared" si="8"/>
        <v/>
      </c>
      <c r="F7" s="68" t="str">
        <f t="shared" si="8"/>
        <v/>
      </c>
      <c r="G7" s="68" t="str">
        <f t="shared" si="8"/>
        <v/>
      </c>
      <c r="H7" s="68" t="str">
        <f t="shared" si="8"/>
        <v/>
      </c>
      <c r="I7" s="68" t="str">
        <f t="shared" si="8"/>
        <v/>
      </c>
      <c r="J7" s="68" t="str">
        <f t="shared" si="8"/>
        <v/>
      </c>
      <c r="K7" s="68" t="str">
        <f t="shared" si="8"/>
        <v/>
      </c>
      <c r="L7" s="68" t="str">
        <f t="shared" si="8"/>
        <v/>
      </c>
      <c r="M7" s="68" t="str">
        <f t="shared" si="8"/>
        <v/>
      </c>
      <c r="N7" s="68" t="str">
        <f t="shared" si="8"/>
        <v/>
      </c>
      <c r="O7" s="68" t="str">
        <f t="shared" si="8"/>
        <v/>
      </c>
      <c r="P7" s="68" t="str">
        <f t="shared" si="8"/>
        <v/>
      </c>
      <c r="Q7" s="68" t="str">
        <f t="shared" si="8"/>
        <v/>
      </c>
      <c r="R7" s="68" t="str">
        <f t="shared" si="8"/>
        <v/>
      </c>
      <c r="S7" s="68" t="str">
        <f t="shared" si="8"/>
        <v/>
      </c>
      <c r="T7" s="68" t="str">
        <f t="shared" si="8"/>
        <v/>
      </c>
      <c r="U7" s="68" t="str">
        <f t="shared" si="8"/>
        <v/>
      </c>
      <c r="V7" s="68" t="str">
        <f t="shared" si="8"/>
        <v/>
      </c>
      <c r="W7" s="68" t="str">
        <f t="shared" si="8"/>
        <v/>
      </c>
      <c r="X7" s="68" t="str">
        <f t="shared" si="8"/>
        <v/>
      </c>
      <c r="Y7" s="68" t="str">
        <f t="shared" si="8"/>
        <v/>
      </c>
      <c r="Z7" s="68" t="str">
        <f t="shared" si="8"/>
        <v/>
      </c>
      <c r="AA7" s="68" t="str">
        <f t="shared" si="8"/>
        <v/>
      </c>
      <c r="AB7" s="68" t="str">
        <f t="shared" si="8"/>
        <v/>
      </c>
      <c r="AC7" s="68" t="str">
        <f t="shared" si="8"/>
        <v/>
      </c>
      <c r="AD7" s="68" t="str">
        <f t="shared" si="8"/>
        <v/>
      </c>
      <c r="AE7" s="68" t="str">
        <f t="shared" si="8"/>
        <v/>
      </c>
      <c r="AF7" s="68" t="str">
        <f t="shared" si="8"/>
        <v/>
      </c>
      <c r="AG7" s="68" t="str">
        <f t="shared" si="8"/>
        <v/>
      </c>
      <c r="AH7" s="68" t="str">
        <f t="shared" si="8"/>
        <v/>
      </c>
      <c r="AI7" s="68" t="str">
        <f t="shared" si="8"/>
        <v/>
      </c>
      <c r="AJ7" s="68" t="str">
        <f t="shared" si="8"/>
        <v/>
      </c>
      <c r="AK7" s="68" t="str">
        <f t="shared" si="8"/>
        <v/>
      </c>
      <c r="AL7" s="68" t="str">
        <f t="shared" si="8"/>
        <v/>
      </c>
      <c r="AM7" s="68" t="str">
        <f t="shared" si="8"/>
        <v/>
      </c>
      <c r="AN7" s="68" t="str">
        <f t="shared" si="8"/>
        <v/>
      </c>
      <c r="AO7" s="68" t="str">
        <f t="shared" si="8"/>
        <v/>
      </c>
      <c r="AP7" s="68" t="str">
        <f t="shared" si="8"/>
        <v/>
      </c>
      <c r="AQ7" s="68" t="str">
        <f t="shared" si="8"/>
        <v/>
      </c>
      <c r="AR7" s="68" t="str">
        <f t="shared" si="8"/>
        <v/>
      </c>
      <c r="AS7" s="68" t="str">
        <f t="shared" si="8"/>
        <v/>
      </c>
      <c r="AT7" s="68" t="str">
        <f t="shared" si="8"/>
        <v/>
      </c>
      <c r="AU7" s="68" t="str">
        <f t="shared" si="8"/>
        <v/>
      </c>
      <c r="AV7" s="68" t="str">
        <f t="shared" si="8"/>
        <v/>
      </c>
      <c r="AW7" s="68" t="str">
        <f t="shared" si="8"/>
        <v/>
      </c>
      <c r="AX7" s="68" t="str">
        <f t="shared" si="8"/>
        <v/>
      </c>
      <c r="AY7" s="68" t="str">
        <f t="shared" si="8"/>
        <v/>
      </c>
      <c r="AZ7" s="68" t="str">
        <f t="shared" si="8"/>
        <v/>
      </c>
      <c r="BA7" s="68" t="str">
        <f t="shared" si="8"/>
        <v/>
      </c>
      <c r="BB7" s="68" t="str">
        <f t="shared" si="8"/>
        <v/>
      </c>
      <c r="BC7" s="68" t="str">
        <f t="shared" si="8"/>
        <v/>
      </c>
      <c r="BD7" s="68" t="str">
        <f t="shared" si="8"/>
        <v/>
      </c>
      <c r="BE7" s="68" t="str">
        <f t="shared" si="8"/>
        <v/>
      </c>
      <c r="BF7" s="68" t="str">
        <f t="shared" si="8"/>
        <v/>
      </c>
      <c r="BG7" s="68" t="str">
        <f t="shared" si="8"/>
        <v/>
      </c>
    </row>
    <row r="8" spans="1:59" s="47" customFormat="1" x14ac:dyDescent="0.35">
      <c r="B8" s="146" t="s">
        <v>78</v>
      </c>
      <c r="C8" s="68" t="str">
        <f t="shared" ref="C8:AH8" si="9">IF(OR(C3="",C4&lt;0),"",(1+tx_remu_nominal)^(YEAR(annee_msi)-C3))</f>
        <v/>
      </c>
      <c r="D8" s="68" t="str">
        <f t="shared" si="9"/>
        <v/>
      </c>
      <c r="E8" s="68" t="str">
        <f t="shared" si="9"/>
        <v/>
      </c>
      <c r="F8" s="68" t="str">
        <f t="shared" si="9"/>
        <v/>
      </c>
      <c r="G8" s="68" t="str">
        <f t="shared" si="9"/>
        <v/>
      </c>
      <c r="H8" s="68" t="str">
        <f t="shared" si="9"/>
        <v/>
      </c>
      <c r="I8" s="68" t="str">
        <f t="shared" si="9"/>
        <v/>
      </c>
      <c r="J8" s="68" t="str">
        <f t="shared" si="9"/>
        <v/>
      </c>
      <c r="K8" s="68" t="str">
        <f t="shared" si="9"/>
        <v/>
      </c>
      <c r="L8" s="68" t="str">
        <f t="shared" si="9"/>
        <v/>
      </c>
      <c r="M8" s="68" t="str">
        <f t="shared" si="9"/>
        <v/>
      </c>
      <c r="N8" s="68" t="str">
        <f t="shared" si="9"/>
        <v/>
      </c>
      <c r="O8" s="68" t="str">
        <f t="shared" si="9"/>
        <v/>
      </c>
      <c r="P8" s="68" t="str">
        <f t="shared" si="9"/>
        <v/>
      </c>
      <c r="Q8" s="68" t="str">
        <f t="shared" si="9"/>
        <v/>
      </c>
      <c r="R8" s="68" t="str">
        <f t="shared" si="9"/>
        <v/>
      </c>
      <c r="S8" s="68" t="str">
        <f t="shared" si="9"/>
        <v/>
      </c>
      <c r="T8" s="68" t="str">
        <f t="shared" si="9"/>
        <v/>
      </c>
      <c r="U8" s="68" t="str">
        <f t="shared" si="9"/>
        <v/>
      </c>
      <c r="V8" s="68" t="str">
        <f t="shared" si="9"/>
        <v/>
      </c>
      <c r="W8" s="68" t="str">
        <f t="shared" si="9"/>
        <v/>
      </c>
      <c r="X8" s="68" t="str">
        <f t="shared" si="9"/>
        <v/>
      </c>
      <c r="Y8" s="68" t="str">
        <f t="shared" si="9"/>
        <v/>
      </c>
      <c r="Z8" s="68" t="str">
        <f t="shared" si="9"/>
        <v/>
      </c>
      <c r="AA8" s="68" t="str">
        <f t="shared" si="9"/>
        <v/>
      </c>
      <c r="AB8" s="68" t="str">
        <f t="shared" si="9"/>
        <v/>
      </c>
      <c r="AC8" s="68" t="str">
        <f t="shared" si="9"/>
        <v/>
      </c>
      <c r="AD8" s="68" t="str">
        <f t="shared" si="9"/>
        <v/>
      </c>
      <c r="AE8" s="68" t="str">
        <f t="shared" si="9"/>
        <v/>
      </c>
      <c r="AF8" s="68" t="str">
        <f t="shared" si="9"/>
        <v/>
      </c>
      <c r="AG8" s="68" t="str">
        <f t="shared" si="9"/>
        <v/>
      </c>
      <c r="AH8" s="68" t="str">
        <f t="shared" si="9"/>
        <v/>
      </c>
      <c r="AI8" s="68" t="str">
        <f t="shared" ref="AI8:BG8" si="10">IF(OR(AI3="",AI4&lt;0),"",(1+tx_remu_nominal)^(YEAR(annee_msi)-AI3))</f>
        <v/>
      </c>
      <c r="AJ8" s="68" t="str">
        <f t="shared" si="10"/>
        <v/>
      </c>
      <c r="AK8" s="68" t="str">
        <f t="shared" si="10"/>
        <v/>
      </c>
      <c r="AL8" s="68" t="str">
        <f t="shared" si="10"/>
        <v/>
      </c>
      <c r="AM8" s="68" t="str">
        <f t="shared" si="10"/>
        <v/>
      </c>
      <c r="AN8" s="68" t="str">
        <f t="shared" si="10"/>
        <v/>
      </c>
      <c r="AO8" s="68" t="str">
        <f t="shared" si="10"/>
        <v/>
      </c>
      <c r="AP8" s="68" t="str">
        <f t="shared" si="10"/>
        <v/>
      </c>
      <c r="AQ8" s="68" t="str">
        <f t="shared" si="10"/>
        <v/>
      </c>
      <c r="AR8" s="68" t="str">
        <f t="shared" si="10"/>
        <v/>
      </c>
      <c r="AS8" s="68" t="str">
        <f t="shared" si="10"/>
        <v/>
      </c>
      <c r="AT8" s="68" t="str">
        <f t="shared" si="10"/>
        <v/>
      </c>
      <c r="AU8" s="68" t="str">
        <f t="shared" si="10"/>
        <v/>
      </c>
      <c r="AV8" s="68" t="str">
        <f t="shared" si="10"/>
        <v/>
      </c>
      <c r="AW8" s="68" t="str">
        <f t="shared" si="10"/>
        <v/>
      </c>
      <c r="AX8" s="68" t="str">
        <f t="shared" si="10"/>
        <v/>
      </c>
      <c r="AY8" s="68" t="str">
        <f t="shared" si="10"/>
        <v/>
      </c>
      <c r="AZ8" s="68" t="str">
        <f t="shared" si="10"/>
        <v/>
      </c>
      <c r="BA8" s="68" t="str">
        <f t="shared" si="10"/>
        <v/>
      </c>
      <c r="BB8" s="68" t="str">
        <f t="shared" si="10"/>
        <v/>
      </c>
      <c r="BC8" s="68" t="str">
        <f t="shared" si="10"/>
        <v/>
      </c>
      <c r="BD8" s="68" t="str">
        <f t="shared" si="10"/>
        <v/>
      </c>
      <c r="BE8" s="68" t="str">
        <f t="shared" si="10"/>
        <v/>
      </c>
      <c r="BF8" s="68" t="str">
        <f t="shared" si="10"/>
        <v/>
      </c>
      <c r="BG8" s="68" t="str">
        <f t="shared" si="10"/>
        <v/>
      </c>
    </row>
    <row r="10" spans="1:59" ht="16.5" customHeight="1" x14ac:dyDescent="0.35">
      <c r="B10" s="69" t="s">
        <v>79</v>
      </c>
      <c r="C10" s="68">
        <f>SUMPRODUCT(C7:BG7,C8:BG8)</f>
        <v>0</v>
      </c>
      <c r="D10" s="70"/>
      <c r="E10" s="70"/>
      <c r="F10" s="70"/>
      <c r="G10" s="71"/>
      <c r="I10" s="70"/>
      <c r="J10" s="70"/>
      <c r="K10" s="70"/>
      <c r="L10" s="70"/>
      <c r="M10" s="70"/>
      <c r="N10" s="70"/>
      <c r="O10" s="70"/>
      <c r="P10" s="70"/>
      <c r="Q10" s="70"/>
      <c r="R10" s="70"/>
      <c r="S10" s="70"/>
      <c r="T10" s="70"/>
      <c r="U10" s="70"/>
      <c r="V10" s="70"/>
      <c r="W10" s="70"/>
      <c r="X10" s="70"/>
      <c r="Y10" s="70"/>
      <c r="Z10" s="70"/>
      <c r="AA10" s="70"/>
    </row>
    <row r="11" spans="1:59" ht="7.5" customHeight="1" x14ac:dyDescent="0.35">
      <c r="B11" s="70"/>
      <c r="C11" s="70"/>
      <c r="D11" s="70"/>
      <c r="E11" s="70"/>
      <c r="F11" s="70"/>
      <c r="G11" s="71"/>
      <c r="I11" s="70"/>
      <c r="J11" s="70"/>
      <c r="K11" s="70"/>
      <c r="L11" s="70"/>
      <c r="M11" s="70"/>
      <c r="N11" s="70"/>
      <c r="O11" s="70"/>
      <c r="P11" s="70"/>
      <c r="Q11" s="70"/>
      <c r="R11" s="70"/>
      <c r="S11" s="70"/>
      <c r="T11" s="70"/>
      <c r="U11" s="70"/>
      <c r="V11" s="70"/>
      <c r="W11" s="70"/>
      <c r="X11" s="70"/>
      <c r="Y11" s="70"/>
      <c r="Z11" s="70"/>
      <c r="AA11" s="70"/>
      <c r="AB11" s="70"/>
      <c r="AC11" s="70"/>
    </row>
    <row r="12" spans="1:59" x14ac:dyDescent="0.35">
      <c r="B12" s="25" t="s">
        <v>80</v>
      </c>
      <c r="C12" s="72" t="e">
        <f>$C$10*((1-(1/(1+tx_remu_nominal)))/(1-(1/((1+tx_remu_nominal)^duree_vie))))</f>
        <v>#DIV/0!</v>
      </c>
      <c r="D12" s="70"/>
      <c r="E12" s="70"/>
      <c r="F12" s="70"/>
      <c r="G12" s="71"/>
      <c r="I12" s="70"/>
      <c r="J12" s="70"/>
      <c r="K12" s="70"/>
      <c r="L12" s="70"/>
      <c r="M12" s="70"/>
      <c r="N12" s="70"/>
      <c r="O12" s="70"/>
      <c r="P12" s="70"/>
      <c r="Q12" s="70"/>
      <c r="R12" s="70"/>
      <c r="S12" s="70"/>
      <c r="T12" s="70"/>
      <c r="U12" s="70"/>
      <c r="V12" s="70"/>
      <c r="W12" s="70"/>
      <c r="X12" s="70"/>
      <c r="Y12" s="70"/>
      <c r="Z12" s="70"/>
      <c r="AA12" s="70"/>
      <c r="AB12" s="70"/>
      <c r="AC12" s="70"/>
    </row>
    <row r="13" spans="1:59" ht="6.75" customHeight="1" x14ac:dyDescent="0.35">
      <c r="B13" s="70"/>
      <c r="C13" s="70"/>
      <c r="D13" s="70"/>
      <c r="E13" s="70"/>
      <c r="F13" s="70"/>
      <c r="G13" s="71"/>
      <c r="I13" s="70"/>
      <c r="J13" s="70"/>
      <c r="K13" s="70"/>
      <c r="L13" s="70"/>
      <c r="M13" s="70"/>
      <c r="N13" s="70"/>
      <c r="O13" s="70"/>
      <c r="P13" s="70"/>
      <c r="Q13" s="70"/>
      <c r="R13" s="70"/>
      <c r="S13" s="70"/>
      <c r="T13" s="70"/>
      <c r="U13" s="70"/>
      <c r="V13" s="70"/>
      <c r="W13" s="70"/>
      <c r="X13" s="70"/>
      <c r="Y13" s="70"/>
      <c r="Z13" s="70"/>
      <c r="AA13" s="70"/>
    </row>
    <row r="14" spans="1:59" s="47" customFormat="1" x14ac:dyDescent="0.35">
      <c r="B14" s="25" t="s">
        <v>81</v>
      </c>
      <c r="C14" s="76" t="str">
        <f t="shared" ref="C14:AH14" si="11">IF(OR(C4&lt;0,C4=""),"",ger)</f>
        <v/>
      </c>
      <c r="D14" s="76" t="str">
        <f t="shared" si="11"/>
        <v/>
      </c>
      <c r="E14" s="76" t="str">
        <f t="shared" si="11"/>
        <v/>
      </c>
      <c r="F14" s="76" t="str">
        <f>IF(OR(F4&lt;0,F4=""),"",ger)</f>
        <v/>
      </c>
      <c r="G14" s="76" t="str">
        <f t="shared" si="11"/>
        <v/>
      </c>
      <c r="H14" s="76" t="str">
        <f t="shared" si="11"/>
        <v/>
      </c>
      <c r="I14" s="76" t="str">
        <f t="shared" si="11"/>
        <v/>
      </c>
      <c r="J14" s="76" t="str">
        <f t="shared" si="11"/>
        <v/>
      </c>
      <c r="K14" s="76" t="str">
        <f t="shared" si="11"/>
        <v/>
      </c>
      <c r="L14" s="76" t="str">
        <f t="shared" si="11"/>
        <v/>
      </c>
      <c r="M14" s="76" t="str">
        <f t="shared" si="11"/>
        <v/>
      </c>
      <c r="N14" s="76" t="str">
        <f t="shared" si="11"/>
        <v/>
      </c>
      <c r="O14" s="76" t="str">
        <f t="shared" si="11"/>
        <v/>
      </c>
      <c r="P14" s="76" t="str">
        <f t="shared" si="11"/>
        <v/>
      </c>
      <c r="Q14" s="76" t="str">
        <f t="shared" si="11"/>
        <v/>
      </c>
      <c r="R14" s="76" t="str">
        <f t="shared" si="11"/>
        <v/>
      </c>
      <c r="S14" s="76" t="str">
        <f t="shared" si="11"/>
        <v/>
      </c>
      <c r="T14" s="76" t="str">
        <f t="shared" si="11"/>
        <v/>
      </c>
      <c r="U14" s="76" t="str">
        <f t="shared" si="11"/>
        <v/>
      </c>
      <c r="V14" s="76" t="str">
        <f t="shared" si="11"/>
        <v/>
      </c>
      <c r="W14" s="76" t="str">
        <f t="shared" si="11"/>
        <v/>
      </c>
      <c r="X14" s="76" t="str">
        <f t="shared" si="11"/>
        <v/>
      </c>
      <c r="Y14" s="76" t="str">
        <f t="shared" si="11"/>
        <v/>
      </c>
      <c r="Z14" s="76" t="str">
        <f t="shared" si="11"/>
        <v/>
      </c>
      <c r="AA14" s="76" t="str">
        <f t="shared" si="11"/>
        <v/>
      </c>
      <c r="AB14" s="76" t="str">
        <f t="shared" si="11"/>
        <v/>
      </c>
      <c r="AC14" s="76" t="str">
        <f t="shared" si="11"/>
        <v/>
      </c>
      <c r="AD14" s="76" t="str">
        <f t="shared" si="11"/>
        <v/>
      </c>
      <c r="AE14" s="76" t="str">
        <f t="shared" si="11"/>
        <v/>
      </c>
      <c r="AF14" s="76" t="str">
        <f t="shared" si="11"/>
        <v/>
      </c>
      <c r="AG14" s="76" t="str">
        <f t="shared" si="11"/>
        <v/>
      </c>
      <c r="AH14" s="76" t="str">
        <f t="shared" si="11"/>
        <v/>
      </c>
      <c r="AI14" s="76" t="str">
        <f t="shared" ref="AI14:BG14" si="12">IF(OR(AI4&lt;0,AI4=""),"",ger)</f>
        <v/>
      </c>
      <c r="AJ14" s="76" t="str">
        <f t="shared" si="12"/>
        <v/>
      </c>
      <c r="AK14" s="76" t="str">
        <f t="shared" si="12"/>
        <v/>
      </c>
      <c r="AL14" s="76" t="str">
        <f t="shared" si="12"/>
        <v/>
      </c>
      <c r="AM14" s="76" t="str">
        <f t="shared" si="12"/>
        <v/>
      </c>
      <c r="AN14" s="76" t="str">
        <f t="shared" si="12"/>
        <v/>
      </c>
      <c r="AO14" s="76" t="str">
        <f t="shared" si="12"/>
        <v/>
      </c>
      <c r="AP14" s="76" t="str">
        <f t="shared" si="12"/>
        <v/>
      </c>
      <c r="AQ14" s="76" t="str">
        <f t="shared" si="12"/>
        <v/>
      </c>
      <c r="AR14" s="76" t="str">
        <f t="shared" si="12"/>
        <v/>
      </c>
      <c r="AS14" s="76" t="str">
        <f t="shared" si="12"/>
        <v/>
      </c>
      <c r="AT14" s="76" t="str">
        <f t="shared" si="12"/>
        <v/>
      </c>
      <c r="AU14" s="76" t="str">
        <f t="shared" si="12"/>
        <v/>
      </c>
      <c r="AV14" s="76" t="str">
        <f t="shared" si="12"/>
        <v/>
      </c>
      <c r="AW14" s="76" t="str">
        <f t="shared" si="12"/>
        <v/>
      </c>
      <c r="AX14" s="76" t="str">
        <f t="shared" si="12"/>
        <v/>
      </c>
      <c r="AY14" s="76" t="str">
        <f t="shared" si="12"/>
        <v/>
      </c>
      <c r="AZ14" s="76" t="str">
        <f t="shared" si="12"/>
        <v/>
      </c>
      <c r="BA14" s="76" t="str">
        <f t="shared" si="12"/>
        <v/>
      </c>
      <c r="BB14" s="76" t="str">
        <f t="shared" si="12"/>
        <v/>
      </c>
      <c r="BC14" s="76" t="str">
        <f t="shared" si="12"/>
        <v/>
      </c>
      <c r="BD14" s="76" t="str">
        <f t="shared" si="12"/>
        <v/>
      </c>
      <c r="BE14" s="76" t="str">
        <f t="shared" si="12"/>
        <v/>
      </c>
      <c r="BF14" s="76" t="str">
        <f t="shared" si="12"/>
        <v/>
      </c>
      <c r="BG14" s="76" t="str">
        <f t="shared" si="12"/>
        <v/>
      </c>
    </row>
    <row r="15" spans="1:59" s="47" customFormat="1" x14ac:dyDescent="0.35">
      <c r="B15" s="157" t="str">
        <f>"Compensations annuelles au titre des GER en k€constants (k€"&amp;YEAR(annee_ref)&amp;")"</f>
        <v>Compensations annuelles au titre des GER en k€constants (k€2024)</v>
      </c>
      <c r="C15" s="68" t="str">
        <f>IF(OR(C4&lt;0,C4=""),"",C14/C5)</f>
        <v/>
      </c>
      <c r="D15" s="68" t="str">
        <f t="shared" ref="D15:H15" si="13">IF(OR(D4&lt;0,D4=""),"",D14/D5)</f>
        <v/>
      </c>
      <c r="E15" s="68" t="str">
        <f t="shared" si="13"/>
        <v/>
      </c>
      <c r="F15" s="68" t="str">
        <f t="shared" si="13"/>
        <v/>
      </c>
      <c r="G15" s="68" t="str">
        <f t="shared" si="13"/>
        <v/>
      </c>
      <c r="H15" s="68" t="str">
        <f t="shared" si="13"/>
        <v/>
      </c>
      <c r="I15" s="68" t="str">
        <f t="shared" ref="I15" si="14">IF(OR(I4&lt;0,I4=""),"",I14/I5)</f>
        <v/>
      </c>
      <c r="J15" s="68" t="str">
        <f t="shared" ref="J15" si="15">IF(OR(J4&lt;0,J4=""),"",J14/J5)</f>
        <v/>
      </c>
      <c r="K15" s="68" t="str">
        <f t="shared" ref="K15" si="16">IF(OR(K4&lt;0,K4=""),"",K14/K5)</f>
        <v/>
      </c>
      <c r="L15" s="68" t="str">
        <f t="shared" ref="L15:M15" si="17">IF(OR(L4&lt;0,L4=""),"",L14/L5)</f>
        <v/>
      </c>
      <c r="M15" s="68" t="str">
        <f t="shared" si="17"/>
        <v/>
      </c>
      <c r="N15" s="68" t="str">
        <f t="shared" ref="N15" si="18">IF(OR(N4&lt;0,N4=""),"",N14/N5)</f>
        <v/>
      </c>
      <c r="O15" s="68" t="str">
        <f t="shared" ref="O15" si="19">IF(OR(O4&lt;0,O4=""),"",O14/O5)</f>
        <v/>
      </c>
      <c r="P15" s="68" t="str">
        <f t="shared" ref="P15" si="20">IF(OR(P4&lt;0,P4=""),"",P14/P5)</f>
        <v/>
      </c>
      <c r="Q15" s="68" t="str">
        <f t="shared" ref="Q15:R15" si="21">IF(OR(Q4&lt;0,Q4=""),"",Q14/Q5)</f>
        <v/>
      </c>
      <c r="R15" s="68" t="str">
        <f t="shared" si="21"/>
        <v/>
      </c>
      <c r="S15" s="68" t="str">
        <f t="shared" ref="S15" si="22">IF(OR(S4&lt;0,S4=""),"",S14/S5)</f>
        <v/>
      </c>
      <c r="T15" s="68" t="str">
        <f t="shared" ref="T15" si="23">IF(OR(T4&lt;0,T4=""),"",T14/T5)</f>
        <v/>
      </c>
      <c r="U15" s="68" t="str">
        <f t="shared" ref="U15" si="24">IF(OR(U4&lt;0,U4=""),"",U14/U5)</f>
        <v/>
      </c>
      <c r="V15" s="68" t="str">
        <f t="shared" ref="V15:W15" si="25">IF(OR(V4&lt;0,V4=""),"",V14/V5)</f>
        <v/>
      </c>
      <c r="W15" s="68" t="str">
        <f t="shared" si="25"/>
        <v/>
      </c>
      <c r="X15" s="68" t="str">
        <f t="shared" ref="X15" si="26">IF(OR(X4&lt;0,X4=""),"",X14/X5)</f>
        <v/>
      </c>
      <c r="Y15" s="68" t="str">
        <f t="shared" ref="Y15" si="27">IF(OR(Y4&lt;0,Y4=""),"",Y14/Y5)</f>
        <v/>
      </c>
      <c r="Z15" s="68" t="str">
        <f t="shared" ref="Z15" si="28">IF(OR(Z4&lt;0,Z4=""),"",Z14/Z5)</f>
        <v/>
      </c>
      <c r="AA15" s="68" t="str">
        <f t="shared" ref="AA15:AB15" si="29">IF(OR(AA4&lt;0,AA4=""),"",AA14/AA5)</f>
        <v/>
      </c>
      <c r="AB15" s="68" t="str">
        <f t="shared" si="29"/>
        <v/>
      </c>
      <c r="AC15" s="68" t="str">
        <f t="shared" ref="AC15" si="30">IF(OR(AC4&lt;0,AC4=""),"",AC14/AC5)</f>
        <v/>
      </c>
      <c r="AD15" s="68" t="str">
        <f t="shared" ref="AD15" si="31">IF(OR(AD4&lt;0,AD4=""),"",AD14/AD5)</f>
        <v/>
      </c>
      <c r="AE15" s="68" t="str">
        <f t="shared" ref="AE15" si="32">IF(OR(AE4&lt;0,AE4=""),"",AE14/AE5)</f>
        <v/>
      </c>
      <c r="AF15" s="68" t="str">
        <f t="shared" ref="AF15:AG15" si="33">IF(OR(AF4&lt;0,AF4=""),"",AF14/AF5)</f>
        <v/>
      </c>
      <c r="AG15" s="68" t="str">
        <f t="shared" si="33"/>
        <v/>
      </c>
      <c r="AH15" s="68" t="str">
        <f t="shared" ref="AH15" si="34">IF(OR(AH4&lt;0,AH4=""),"",AH14/AH5)</f>
        <v/>
      </c>
      <c r="AI15" s="68" t="str">
        <f t="shared" ref="AI15" si="35">IF(OR(AI4&lt;0,AI4=""),"",AI14/AI5)</f>
        <v/>
      </c>
      <c r="AJ15" s="68" t="str">
        <f t="shared" ref="AJ15" si="36">IF(OR(AJ4&lt;0,AJ4=""),"",AJ14/AJ5)</f>
        <v/>
      </c>
      <c r="AK15" s="68" t="str">
        <f t="shared" ref="AK15:AL15" si="37">IF(OR(AK4&lt;0,AK4=""),"",AK14/AK5)</f>
        <v/>
      </c>
      <c r="AL15" s="68" t="str">
        <f t="shared" si="37"/>
        <v/>
      </c>
      <c r="AM15" s="68" t="str">
        <f t="shared" ref="AM15" si="38">IF(OR(AM4&lt;0,AM4=""),"",AM14/AM5)</f>
        <v/>
      </c>
      <c r="AN15" s="68" t="str">
        <f t="shared" ref="AN15" si="39">IF(OR(AN4&lt;0,AN4=""),"",AN14/AN5)</f>
        <v/>
      </c>
      <c r="AO15" s="68" t="str">
        <f t="shared" ref="AO15" si="40">IF(OR(AO4&lt;0,AO4=""),"",AO14/AO5)</f>
        <v/>
      </c>
      <c r="AP15" s="68" t="str">
        <f t="shared" ref="AP15:AQ15" si="41">IF(OR(AP4&lt;0,AP4=""),"",AP14/AP5)</f>
        <v/>
      </c>
      <c r="AQ15" s="68" t="str">
        <f t="shared" si="41"/>
        <v/>
      </c>
      <c r="AR15" s="68" t="str">
        <f t="shared" ref="AR15" si="42">IF(OR(AR4&lt;0,AR4=""),"",AR14/AR5)</f>
        <v/>
      </c>
      <c r="AS15" s="68" t="str">
        <f t="shared" ref="AS15" si="43">IF(OR(AS4&lt;0,AS4=""),"",AS14/AS5)</f>
        <v/>
      </c>
      <c r="AT15" s="68" t="str">
        <f t="shared" ref="AT15" si="44">IF(OR(AT4&lt;0,AT4=""),"",AT14/AT5)</f>
        <v/>
      </c>
      <c r="AU15" s="68" t="str">
        <f t="shared" ref="AU15:AV15" si="45">IF(OR(AU4&lt;0,AU4=""),"",AU14/AU5)</f>
        <v/>
      </c>
      <c r="AV15" s="68" t="str">
        <f t="shared" si="45"/>
        <v/>
      </c>
      <c r="AW15" s="68" t="str">
        <f t="shared" ref="AW15" si="46">IF(OR(AW4&lt;0,AW4=""),"",AW14/AW5)</f>
        <v/>
      </c>
      <c r="AX15" s="68" t="str">
        <f t="shared" ref="AX15" si="47">IF(OR(AX4&lt;0,AX4=""),"",AX14/AX5)</f>
        <v/>
      </c>
      <c r="AY15" s="68" t="str">
        <f t="shared" ref="AY15" si="48">IF(OR(AY4&lt;0,AY4=""),"",AY14/AY5)</f>
        <v/>
      </c>
      <c r="AZ15" s="68" t="str">
        <f t="shared" ref="AZ15:BA15" si="49">IF(OR(AZ4&lt;0,AZ4=""),"",AZ14/AZ5)</f>
        <v/>
      </c>
      <c r="BA15" s="68" t="str">
        <f t="shared" si="49"/>
        <v/>
      </c>
      <c r="BB15" s="68" t="str">
        <f t="shared" ref="BB15" si="50">IF(OR(BB4&lt;0,BB4=""),"",BB14/BB5)</f>
        <v/>
      </c>
      <c r="BC15" s="68" t="str">
        <f t="shared" ref="BC15" si="51">IF(OR(BC4&lt;0,BC4=""),"",BC14/BC5)</f>
        <v/>
      </c>
      <c r="BD15" s="68" t="str">
        <f t="shared" ref="BD15" si="52">IF(OR(BD4&lt;0,BD4=""),"",BD14/BD5)</f>
        <v/>
      </c>
      <c r="BE15" s="68" t="str">
        <f t="shared" ref="BE15:BF15" si="53">IF(OR(BE4&lt;0,BE4=""),"",BE14/BE5)</f>
        <v/>
      </c>
      <c r="BF15" s="68" t="str">
        <f t="shared" si="53"/>
        <v/>
      </c>
      <c r="BG15" s="68" t="str">
        <f t="shared" ref="BG15" si="54">IF(OR(BG4&lt;0,BG4=""),"",BG14/BG5)</f>
        <v/>
      </c>
    </row>
    <row r="16" spans="1:59" s="47" customFormat="1" x14ac:dyDescent="0.35">
      <c r="A16" s="73"/>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row>
    <row r="17" spans="2:59" s="47" customFormat="1" x14ac:dyDescent="0.35">
      <c r="B17" s="75" t="str">
        <f>"Total GER €"&amp;YEAR(annee_ref)</f>
        <v>Total GER €2024</v>
      </c>
      <c r="C17" s="126">
        <f>SUM(C6:BG6)</f>
        <v>0</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row>
    <row r="18" spans="2:59" s="47" customFormat="1" x14ac:dyDescent="0.35">
      <c r="B18" s="35" t="s">
        <v>82</v>
      </c>
      <c r="C18" s="77" t="str">
        <f>IFERROR(C17/(Invest.!C5),"")</f>
        <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row>
    <row r="19" spans="2:59" s="47" customFormat="1" x14ac:dyDescent="0.35">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row>
    <row r="20" spans="2:59" s="47" customFormat="1" x14ac:dyDescent="0.35">
      <c r="C20" s="74"/>
      <c r="D20" s="74"/>
      <c r="E20" s="74"/>
      <c r="F20" s="74"/>
      <c r="G20" s="78"/>
      <c r="H20" s="74"/>
      <c r="I20" s="74"/>
      <c r="J20" s="74"/>
      <c r="K20" s="74"/>
      <c r="L20" s="74"/>
      <c r="M20" s="74"/>
      <c r="N20" s="74"/>
      <c r="O20" s="74"/>
      <c r="P20" s="74"/>
      <c r="Q20" s="2"/>
      <c r="R20" s="74"/>
      <c r="S20" s="74"/>
      <c r="T20" s="74"/>
      <c r="U20" s="74"/>
      <c r="V20" s="74"/>
      <c r="W20" s="74"/>
      <c r="X20" s="74"/>
      <c r="Y20" s="74"/>
      <c r="Z20" s="74"/>
      <c r="AA20" s="74"/>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row>
    <row r="21" spans="2:59" ht="26" x14ac:dyDescent="0.35">
      <c r="B21" s="1" t="str">
        <f>"Détail GER k€"&amp;YEAR(annee_ref)</f>
        <v>Détail GER k€2024</v>
      </c>
      <c r="N21" s="79"/>
    </row>
    <row r="22" spans="2:59" ht="6" customHeight="1" x14ac:dyDescent="0.35"/>
    <row r="23" spans="2:59" x14ac:dyDescent="0.35">
      <c r="B23" s="27" t="s">
        <v>83</v>
      </c>
      <c r="C23" s="65">
        <f>C3</f>
        <v>2024</v>
      </c>
      <c r="D23" s="65">
        <f t="shared" ref="D23:AA23" si="55">D3</f>
        <v>2025</v>
      </c>
      <c r="E23" s="65" t="str">
        <f t="shared" si="55"/>
        <v/>
      </c>
      <c r="F23" s="65" t="str">
        <f t="shared" si="55"/>
        <v/>
      </c>
      <c r="G23" s="65" t="str">
        <f t="shared" si="55"/>
        <v/>
      </c>
      <c r="H23" s="65" t="str">
        <f t="shared" si="55"/>
        <v/>
      </c>
      <c r="I23" s="65" t="str">
        <f t="shared" si="55"/>
        <v/>
      </c>
      <c r="J23" s="65" t="str">
        <f t="shared" si="55"/>
        <v/>
      </c>
      <c r="K23" s="65" t="str">
        <f t="shared" si="55"/>
        <v/>
      </c>
      <c r="L23" s="65" t="str">
        <f t="shared" si="55"/>
        <v/>
      </c>
      <c r="M23" s="65" t="str">
        <f t="shared" si="55"/>
        <v/>
      </c>
      <c r="N23" s="65" t="str">
        <f t="shared" si="55"/>
        <v/>
      </c>
      <c r="O23" s="65" t="str">
        <f t="shared" si="55"/>
        <v/>
      </c>
      <c r="P23" s="65" t="str">
        <f t="shared" si="55"/>
        <v/>
      </c>
      <c r="Q23" s="65" t="str">
        <f t="shared" si="55"/>
        <v/>
      </c>
      <c r="R23" s="65" t="str">
        <f t="shared" si="55"/>
        <v/>
      </c>
      <c r="S23" s="65" t="str">
        <f t="shared" si="55"/>
        <v/>
      </c>
      <c r="T23" s="65" t="str">
        <f t="shared" si="55"/>
        <v/>
      </c>
      <c r="U23" s="65" t="str">
        <f t="shared" si="55"/>
        <v/>
      </c>
      <c r="V23" s="65" t="str">
        <f t="shared" si="55"/>
        <v/>
      </c>
      <c r="W23" s="65" t="str">
        <f t="shared" si="55"/>
        <v/>
      </c>
      <c r="X23" s="65" t="str">
        <f t="shared" si="55"/>
        <v/>
      </c>
      <c r="Y23" s="65" t="str">
        <f t="shared" si="55"/>
        <v/>
      </c>
      <c r="Z23" s="65" t="str">
        <f>Z3</f>
        <v/>
      </c>
      <c r="AA23" s="65" t="str">
        <f t="shared" si="55"/>
        <v/>
      </c>
      <c r="AB23" s="65" t="str">
        <f>AB3</f>
        <v/>
      </c>
      <c r="AC23" s="65" t="str">
        <f t="shared" ref="AC23:BG23" si="56">AC3</f>
        <v/>
      </c>
      <c r="AD23" s="65" t="str">
        <f t="shared" si="56"/>
        <v/>
      </c>
      <c r="AE23" s="65" t="str">
        <f t="shared" si="56"/>
        <v/>
      </c>
      <c r="AF23" s="65" t="str">
        <f t="shared" si="56"/>
        <v/>
      </c>
      <c r="AG23" s="65" t="str">
        <f t="shared" si="56"/>
        <v/>
      </c>
      <c r="AH23" s="65" t="str">
        <f t="shared" si="56"/>
        <v/>
      </c>
      <c r="AI23" s="65" t="str">
        <f t="shared" si="56"/>
        <v/>
      </c>
      <c r="AJ23" s="65" t="str">
        <f t="shared" si="56"/>
        <v/>
      </c>
      <c r="AK23" s="65" t="str">
        <f t="shared" si="56"/>
        <v/>
      </c>
      <c r="AL23" s="65" t="str">
        <f t="shared" si="56"/>
        <v/>
      </c>
      <c r="AM23" s="65" t="str">
        <f t="shared" si="56"/>
        <v/>
      </c>
      <c r="AN23" s="65" t="str">
        <f t="shared" si="56"/>
        <v/>
      </c>
      <c r="AO23" s="65" t="str">
        <f t="shared" si="56"/>
        <v/>
      </c>
      <c r="AP23" s="65" t="str">
        <f t="shared" si="56"/>
        <v/>
      </c>
      <c r="AQ23" s="65" t="str">
        <f t="shared" si="56"/>
        <v/>
      </c>
      <c r="AR23" s="65" t="str">
        <f t="shared" si="56"/>
        <v/>
      </c>
      <c r="AS23" s="65" t="str">
        <f t="shared" si="56"/>
        <v/>
      </c>
      <c r="AT23" s="65" t="str">
        <f t="shared" si="56"/>
        <v/>
      </c>
      <c r="AU23" s="65" t="str">
        <f t="shared" si="56"/>
        <v/>
      </c>
      <c r="AV23" s="65" t="str">
        <f t="shared" si="56"/>
        <v/>
      </c>
      <c r="AW23" s="65" t="str">
        <f t="shared" si="56"/>
        <v/>
      </c>
      <c r="AX23" s="65" t="str">
        <f t="shared" si="56"/>
        <v/>
      </c>
      <c r="AY23" s="65" t="str">
        <f t="shared" si="56"/>
        <v/>
      </c>
      <c r="AZ23" s="65" t="str">
        <f t="shared" si="56"/>
        <v/>
      </c>
      <c r="BA23" s="65" t="str">
        <f t="shared" si="56"/>
        <v/>
      </c>
      <c r="BB23" s="65" t="str">
        <f t="shared" si="56"/>
        <v/>
      </c>
      <c r="BC23" s="65" t="str">
        <f t="shared" si="56"/>
        <v/>
      </c>
      <c r="BD23" s="65" t="str">
        <f t="shared" si="56"/>
        <v/>
      </c>
      <c r="BE23" s="65" t="str">
        <f t="shared" si="56"/>
        <v/>
      </c>
      <c r="BF23" s="65" t="str">
        <f t="shared" si="56"/>
        <v/>
      </c>
      <c r="BG23" s="65" t="str">
        <f t="shared" si="56"/>
        <v/>
      </c>
    </row>
    <row r="24" spans="2:59" x14ac:dyDescent="0.35">
      <c r="B24" s="159"/>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46"/>
      <c r="AE24" s="46"/>
      <c r="AF24" s="46"/>
      <c r="AG24" s="46"/>
      <c r="AH24" s="46"/>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row>
    <row r="25" spans="2:59" x14ac:dyDescent="0.35">
      <c r="B25" s="80"/>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46"/>
      <c r="AE25" s="46"/>
      <c r="AF25" s="46"/>
      <c r="AG25" s="46"/>
      <c r="AH25" s="46"/>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row>
    <row r="26" spans="2:59" x14ac:dyDescent="0.35">
      <c r="B26" s="80"/>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46"/>
      <c r="AE26" s="46"/>
      <c r="AF26" s="46"/>
      <c r="AG26" s="46"/>
      <c r="AH26" s="46"/>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row>
    <row r="27" spans="2:59" x14ac:dyDescent="0.35">
      <c r="B27" s="80"/>
      <c r="C27" s="81"/>
      <c r="D27" s="81"/>
      <c r="E27" s="81"/>
      <c r="F27" s="81"/>
      <c r="G27" s="81"/>
      <c r="H27" s="81"/>
      <c r="I27" s="81"/>
      <c r="J27" s="81"/>
      <c r="K27" s="81"/>
      <c r="L27" s="81"/>
      <c r="M27" s="81"/>
      <c r="N27" s="81"/>
      <c r="O27" s="81"/>
      <c r="P27" s="81"/>
      <c r="Q27" s="81"/>
      <c r="R27" s="81"/>
      <c r="S27" s="81"/>
      <c r="T27" s="81"/>
      <c r="U27" s="81"/>
      <c r="V27" s="81"/>
      <c r="W27" s="81"/>
      <c r="X27" s="81"/>
      <c r="Y27" s="81"/>
      <c r="Z27" s="81"/>
      <c r="AA27" s="80"/>
      <c r="AB27" s="46"/>
      <c r="AC27" s="46"/>
      <c r="AD27" s="46"/>
      <c r="AE27" s="46"/>
      <c r="AF27" s="46"/>
      <c r="AG27" s="46"/>
      <c r="AH27" s="46"/>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row>
    <row r="28" spans="2:59" x14ac:dyDescent="0.35">
      <c r="B28" s="80"/>
      <c r="C28" s="81"/>
      <c r="D28" s="81"/>
      <c r="E28" s="81"/>
      <c r="F28" s="81"/>
      <c r="G28" s="81"/>
      <c r="H28" s="81"/>
      <c r="I28" s="81"/>
      <c r="J28" s="81"/>
      <c r="K28" s="81"/>
      <c r="L28" s="81"/>
      <c r="M28" s="81"/>
      <c r="N28" s="81"/>
      <c r="O28" s="81"/>
      <c r="P28" s="81"/>
      <c r="Q28" s="81"/>
      <c r="R28" s="81"/>
      <c r="S28" s="81"/>
      <c r="T28" s="81"/>
      <c r="U28" s="81"/>
      <c r="V28" s="81"/>
      <c r="W28" s="81"/>
      <c r="X28" s="81"/>
      <c r="Y28" s="46"/>
      <c r="Z28" s="46"/>
      <c r="AA28" s="46"/>
      <c r="AB28" s="46"/>
      <c r="AC28" s="46"/>
      <c r="AD28" s="46"/>
      <c r="AE28" s="46"/>
      <c r="AF28" s="46"/>
      <c r="AG28" s="46"/>
      <c r="AH28" s="46"/>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row>
    <row r="29" spans="2:59" x14ac:dyDescent="0.35">
      <c r="B29" s="80"/>
      <c r="C29" s="81"/>
      <c r="D29" s="81"/>
      <c r="E29" s="81"/>
      <c r="F29" s="81"/>
      <c r="G29" s="81"/>
      <c r="H29" s="81"/>
      <c r="I29" s="81"/>
      <c r="J29" s="81"/>
      <c r="K29" s="81"/>
      <c r="L29" s="81"/>
      <c r="M29" s="81"/>
      <c r="N29" s="81"/>
      <c r="O29" s="81"/>
      <c r="P29" s="81"/>
      <c r="Q29" s="81"/>
      <c r="R29" s="81"/>
      <c r="S29" s="81"/>
      <c r="T29" s="81"/>
      <c r="U29" s="81"/>
      <c r="V29" s="81"/>
      <c r="W29" s="81"/>
      <c r="X29" s="81"/>
      <c r="Y29" s="46"/>
      <c r="Z29" s="46"/>
      <c r="AA29" s="46"/>
      <c r="AB29" s="46"/>
      <c r="AC29" s="46"/>
      <c r="AD29" s="46"/>
      <c r="AE29" s="46"/>
      <c r="AF29" s="46"/>
      <c r="AG29" s="46"/>
      <c r="AH29" s="46"/>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row>
    <row r="30" spans="2:59" x14ac:dyDescent="0.35">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row>
    <row r="32" spans="2:59" ht="58" x14ac:dyDescent="0.35">
      <c r="B32" s="191" t="s">
        <v>208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tabColor rgb="FFFABF8F"/>
  </sheetPr>
  <dimension ref="B1:I18"/>
  <sheetViews>
    <sheetView zoomScale="115" zoomScaleNormal="115" zoomScalePageLayoutView="80" workbookViewId="0">
      <pane ySplit="9" topLeftCell="A10" activePane="bottomLeft" state="frozen"/>
      <selection activeCell="K20" sqref="K20"/>
      <selection pane="bottomLeft"/>
    </sheetView>
  </sheetViews>
  <sheetFormatPr baseColWidth="10" defaultColWidth="10.7265625" defaultRowHeight="14.5" x14ac:dyDescent="0.35"/>
  <cols>
    <col min="1" max="1" width="4.7265625" style="24" customWidth="1"/>
    <col min="2" max="2" width="43.453125" style="24" customWidth="1"/>
    <col min="3" max="6" width="15.7265625" style="24" customWidth="1"/>
    <col min="7" max="7" width="19.453125" style="24" customWidth="1" collapsed="1"/>
    <col min="8" max="8" width="4.1796875" style="24" customWidth="1"/>
    <col min="9" max="16384" width="10.7265625" style="24"/>
  </cols>
  <sheetData>
    <row r="1" spans="2:9" ht="26" x14ac:dyDescent="0.35">
      <c r="B1" s="22" t="str">
        <f>"Charges variables d'exploitation (k€"&amp;YEAR(annee_ref)&amp;"/an)"</f>
        <v>Charges variables d'exploitation (k€2024/an)</v>
      </c>
      <c r="C1" s="23"/>
    </row>
    <row r="2" spans="2:9" ht="7.5" customHeight="1" x14ac:dyDescent="0.35"/>
    <row r="3" spans="2:9" ht="34.5" customHeight="1" x14ac:dyDescent="0.35">
      <c r="B3" s="48" t="s">
        <v>84</v>
      </c>
      <c r="C3" s="48" t="s">
        <v>46</v>
      </c>
      <c r="D3" s="48" t="s">
        <v>210</v>
      </c>
      <c r="E3" s="4" t="s">
        <v>85</v>
      </c>
    </row>
    <row r="4" spans="2:9" x14ac:dyDescent="0.35">
      <c r="B4" s="10" t="s">
        <v>206</v>
      </c>
      <c r="C4" s="82">
        <f t="shared" ref="C4:D6" si="0">F13</f>
        <v>0</v>
      </c>
      <c r="D4" s="82">
        <f t="shared" si="0"/>
        <v>0</v>
      </c>
      <c r="E4" s="190"/>
      <c r="F4" s="175"/>
      <c r="G4" s="175"/>
      <c r="H4" s="155"/>
      <c r="I4" s="155"/>
    </row>
    <row r="5" spans="2:9" x14ac:dyDescent="0.35">
      <c r="B5" s="10" t="s">
        <v>88</v>
      </c>
      <c r="C5" s="82">
        <f t="shared" si="0"/>
        <v>0</v>
      </c>
      <c r="D5" s="82">
        <f t="shared" si="0"/>
        <v>0</v>
      </c>
      <c r="E5" s="83"/>
      <c r="F5" s="181"/>
      <c r="G5" s="182"/>
      <c r="H5" s="155"/>
      <c r="I5" s="155"/>
    </row>
    <row r="6" spans="2:9" x14ac:dyDescent="0.35">
      <c r="B6" s="10" t="s">
        <v>49</v>
      </c>
      <c r="C6" s="82">
        <f t="shared" si="0"/>
        <v>0</v>
      </c>
      <c r="D6" s="82">
        <f t="shared" si="0"/>
        <v>0</v>
      </c>
      <c r="E6" s="83"/>
      <c r="F6" s="181"/>
      <c r="G6" s="182"/>
      <c r="H6" s="155"/>
      <c r="I6" s="155"/>
    </row>
    <row r="7" spans="2:9" x14ac:dyDescent="0.35">
      <c r="B7" s="10"/>
      <c r="C7" s="82"/>
      <c r="D7" s="82"/>
      <c r="E7" s="83"/>
      <c r="F7" s="181"/>
      <c r="G7" s="182"/>
      <c r="H7" s="155"/>
      <c r="I7" s="155"/>
    </row>
    <row r="8" spans="2:9" x14ac:dyDescent="0.35">
      <c r="B8" s="14" t="s">
        <v>89</v>
      </c>
      <c r="C8" s="86">
        <f>SUM(C4:C7)</f>
        <v>0</v>
      </c>
      <c r="D8" s="86">
        <f>SUM(D4:D7)</f>
        <v>0</v>
      </c>
      <c r="F8" s="174"/>
      <c r="G8" s="182"/>
      <c r="H8" s="155"/>
      <c r="I8" s="155"/>
    </row>
    <row r="10" spans="2:9" ht="30" customHeight="1" x14ac:dyDescent="0.35">
      <c r="B10" s="22" t="s">
        <v>205</v>
      </c>
      <c r="D10" s="211" t="s">
        <v>211</v>
      </c>
      <c r="E10" s="211"/>
      <c r="F10" s="83"/>
    </row>
    <row r="11" spans="2:9" ht="7.5" customHeight="1" x14ac:dyDescent="0.35"/>
    <row r="12" spans="2:9" ht="17.25" customHeight="1" x14ac:dyDescent="0.35">
      <c r="B12" s="4" t="s">
        <v>90</v>
      </c>
      <c r="C12" s="48"/>
      <c r="D12" s="48"/>
      <c r="E12" s="48"/>
      <c r="F12" s="48" t="s">
        <v>46</v>
      </c>
      <c r="G12" s="48" t="s">
        <v>144</v>
      </c>
    </row>
    <row r="13" spans="2:9" ht="17.25" customHeight="1" x14ac:dyDescent="0.35">
      <c r="B13" s="8" t="s">
        <v>207</v>
      </c>
      <c r="C13" s="13"/>
      <c r="D13" s="8"/>
      <c r="E13" s="8"/>
      <c r="F13" s="42"/>
      <c r="G13" s="29">
        <f>IFERROR(F13/F$10,0)</f>
        <v>0</v>
      </c>
    </row>
    <row r="14" spans="2:9" ht="17.25" customHeight="1" x14ac:dyDescent="0.35">
      <c r="B14" s="8" t="s">
        <v>93</v>
      </c>
      <c r="C14" s="13"/>
      <c r="D14" s="8"/>
      <c r="E14" s="8"/>
      <c r="F14" s="42"/>
      <c r="G14" s="29">
        <f t="shared" ref="G14:G16" si="1">IFERROR(F14/F$10,0)</f>
        <v>0</v>
      </c>
    </row>
    <row r="15" spans="2:9" ht="17.25" customHeight="1" x14ac:dyDescent="0.35">
      <c r="B15" s="8" t="s">
        <v>49</v>
      </c>
      <c r="C15" s="13"/>
      <c r="D15" s="8"/>
      <c r="E15" s="8"/>
      <c r="F15" s="42"/>
      <c r="G15" s="29">
        <f t="shared" si="1"/>
        <v>0</v>
      </c>
    </row>
    <row r="16" spans="2:9" ht="17.25" customHeight="1" x14ac:dyDescent="0.35">
      <c r="B16" s="8"/>
      <c r="C16" s="13"/>
      <c r="D16" s="8"/>
      <c r="E16" s="8"/>
      <c r="F16" s="42"/>
      <c r="G16" s="29">
        <f t="shared" si="1"/>
        <v>0</v>
      </c>
    </row>
    <row r="17" spans="2:7" ht="17.25" customHeight="1" x14ac:dyDescent="0.35">
      <c r="B17" s="10" t="s">
        <v>87</v>
      </c>
      <c r="C17" s="87"/>
      <c r="D17" s="88"/>
      <c r="E17" s="87"/>
      <c r="F17" s="29">
        <f>SUM(F13:F16)</f>
        <v>0</v>
      </c>
      <c r="G17" s="29">
        <f>SUM(G13:G16)</f>
        <v>0</v>
      </c>
    </row>
    <row r="18" spans="2:7" ht="9" customHeight="1" x14ac:dyDescent="0.35"/>
  </sheetData>
  <mergeCells count="1">
    <mergeCell ref="D10:E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tabColor rgb="FFFABF8F"/>
  </sheetPr>
  <dimension ref="B1:O25"/>
  <sheetViews>
    <sheetView zoomScaleNormal="100" zoomScalePageLayoutView="85" workbookViewId="0">
      <pane ySplit="9" topLeftCell="A10" activePane="bottomLeft" state="frozen"/>
      <selection activeCell="K20" sqref="K20"/>
      <selection pane="bottomLeft"/>
    </sheetView>
  </sheetViews>
  <sheetFormatPr baseColWidth="10" defaultColWidth="10.7265625" defaultRowHeight="14.5" x14ac:dyDescent="0.35"/>
  <cols>
    <col min="1" max="1" width="5.453125" style="24" customWidth="1"/>
    <col min="2" max="2" width="30.453125" style="24" customWidth="1"/>
    <col min="3" max="3" width="34.1796875" style="24" customWidth="1"/>
    <col min="4" max="4" width="16.453125" style="24" customWidth="1"/>
    <col min="5" max="5" width="15.453125" style="24" customWidth="1"/>
    <col min="6" max="6" width="18.7265625" style="24" customWidth="1"/>
    <col min="7" max="7" width="35.7265625" style="24" customWidth="1"/>
    <col min="8" max="16384" width="10.7265625" style="24"/>
  </cols>
  <sheetData>
    <row r="1" spans="2:15" ht="26" x14ac:dyDescent="0.35">
      <c r="B1" s="22" t="str">
        <f>"Calcul du BFR (k€"&amp;YEAR(annee_ref)&amp;"/an)"</f>
        <v>Calcul du BFR (k€2024/an)</v>
      </c>
      <c r="C1" s="23"/>
    </row>
    <row r="2" spans="2:15" ht="15.75" customHeight="1" thickBot="1" x14ac:dyDescent="0.4">
      <c r="B2" s="91"/>
      <c r="C2" s="23"/>
    </row>
    <row r="3" spans="2:15" x14ac:dyDescent="0.35">
      <c r="B3" s="4" t="s">
        <v>91</v>
      </c>
      <c r="C3" s="4" t="s">
        <v>92</v>
      </c>
      <c r="D3" s="4" t="s">
        <v>85</v>
      </c>
      <c r="F3" s="4" t="s">
        <v>47</v>
      </c>
      <c r="G3" s="4" t="s">
        <v>86</v>
      </c>
      <c r="I3" s="212" t="s">
        <v>229</v>
      </c>
      <c r="J3" s="213"/>
      <c r="K3" s="213"/>
      <c r="L3" s="213"/>
      <c r="M3" s="213"/>
      <c r="N3" s="213"/>
      <c r="O3" s="214"/>
    </row>
    <row r="4" spans="2:15" x14ac:dyDescent="0.35">
      <c r="B4" s="7" t="s">
        <v>93</v>
      </c>
      <c r="C4" s="29">
        <f>E17</f>
        <v>0</v>
      </c>
      <c r="D4" s="83"/>
      <c r="F4" s="51" t="s">
        <v>209</v>
      </c>
      <c r="G4" s="84"/>
      <c r="I4" s="215"/>
      <c r="J4" s="216"/>
      <c r="K4" s="216"/>
      <c r="L4" s="216"/>
      <c r="M4" s="216"/>
      <c r="N4" s="216"/>
      <c r="O4" s="217"/>
    </row>
    <row r="5" spans="2:15" x14ac:dyDescent="0.35">
      <c r="B5" s="7" t="s">
        <v>94</v>
      </c>
      <c r="C5" s="29">
        <f>E25</f>
        <v>0</v>
      </c>
      <c r="D5" s="83"/>
      <c r="F5" s="8"/>
      <c r="G5" s="84"/>
      <c r="I5" s="215"/>
      <c r="J5" s="216"/>
      <c r="K5" s="216"/>
      <c r="L5" s="216"/>
      <c r="M5" s="216"/>
      <c r="N5" s="216"/>
      <c r="O5" s="217"/>
    </row>
    <row r="6" spans="2:15" s="23" customFormat="1" ht="15" thickBot="1" x14ac:dyDescent="0.4">
      <c r="B6" s="15" t="s">
        <v>95</v>
      </c>
      <c r="C6" s="92">
        <f>SUM(C4:C5)</f>
        <v>0</v>
      </c>
      <c r="D6" s="24"/>
      <c r="F6" s="85"/>
      <c r="G6" s="85"/>
      <c r="I6" s="218"/>
      <c r="J6" s="219"/>
      <c r="K6" s="219"/>
      <c r="L6" s="219"/>
      <c r="M6" s="219"/>
      <c r="N6" s="219"/>
      <c r="O6" s="220"/>
    </row>
    <row r="7" spans="2:15" s="23" customFormat="1" x14ac:dyDescent="0.35">
      <c r="B7" s="93"/>
      <c r="C7" s="93"/>
      <c r="D7" s="93"/>
    </row>
    <row r="8" spans="2:15" s="23" customFormat="1" x14ac:dyDescent="0.35">
      <c r="B8" s="93"/>
      <c r="D8" s="24"/>
    </row>
    <row r="10" spans="2:15" ht="26" x14ac:dyDescent="0.35">
      <c r="B10" s="22" t="s">
        <v>99</v>
      </c>
    </row>
    <row r="11" spans="2:15" ht="5.25" customHeight="1" x14ac:dyDescent="0.35"/>
    <row r="12" spans="2:15" x14ac:dyDescent="0.35">
      <c r="B12" s="94" t="s">
        <v>96</v>
      </c>
      <c r="C12" s="94" t="s">
        <v>97</v>
      </c>
      <c r="D12" s="94" t="s">
        <v>98</v>
      </c>
      <c r="E12" s="94" t="s">
        <v>46</v>
      </c>
    </row>
    <row r="13" spans="2:15" x14ac:dyDescent="0.35">
      <c r="B13" s="8"/>
      <c r="C13" s="8"/>
      <c r="D13" s="42"/>
      <c r="E13" s="42"/>
    </row>
    <row r="14" spans="2:15" x14ac:dyDescent="0.35">
      <c r="B14" s="8"/>
      <c r="C14" s="8"/>
      <c r="D14" s="42"/>
      <c r="E14" s="42"/>
    </row>
    <row r="15" spans="2:15" x14ac:dyDescent="0.35">
      <c r="B15" s="8"/>
      <c r="C15" s="8"/>
      <c r="D15" s="42"/>
      <c r="E15" s="42"/>
    </row>
    <row r="16" spans="2:15" x14ac:dyDescent="0.35">
      <c r="B16" s="8"/>
      <c r="C16" s="8"/>
      <c r="D16" s="42"/>
      <c r="E16" s="42"/>
    </row>
    <row r="17" spans="2:5" x14ac:dyDescent="0.35">
      <c r="B17" s="88"/>
      <c r="C17" s="88"/>
      <c r="D17" s="90"/>
      <c r="E17" s="29">
        <f>SUM(E13:E16)</f>
        <v>0</v>
      </c>
    </row>
    <row r="18" spans="2:5" ht="26" x14ac:dyDescent="0.35">
      <c r="B18" s="22" t="s">
        <v>100</v>
      </c>
    </row>
    <row r="19" spans="2:5" ht="6.75" customHeight="1" x14ac:dyDescent="0.35"/>
    <row r="20" spans="2:5" x14ac:dyDescent="0.35">
      <c r="B20" s="94" t="s">
        <v>96</v>
      </c>
      <c r="C20" s="94" t="s">
        <v>101</v>
      </c>
      <c r="D20" s="94" t="s">
        <v>102</v>
      </c>
      <c r="E20" s="94" t="s">
        <v>46</v>
      </c>
    </row>
    <row r="21" spans="2:5" x14ac:dyDescent="0.35">
      <c r="B21" s="8"/>
      <c r="C21" s="95"/>
      <c r="D21" s="13"/>
      <c r="E21" s="13"/>
    </row>
    <row r="22" spans="2:5" x14ac:dyDescent="0.35">
      <c r="B22" s="8"/>
      <c r="C22" s="8"/>
      <c r="D22" s="13"/>
      <c r="E22" s="13"/>
    </row>
    <row r="23" spans="2:5" x14ac:dyDescent="0.35">
      <c r="B23" s="8"/>
      <c r="C23" s="8"/>
      <c r="D23" s="13"/>
      <c r="E23" s="13"/>
    </row>
    <row r="24" spans="2:5" x14ac:dyDescent="0.35">
      <c r="B24" s="8"/>
      <c r="C24" s="8"/>
      <c r="D24" s="13"/>
      <c r="E24" s="13"/>
    </row>
    <row r="25" spans="2:5" x14ac:dyDescent="0.35">
      <c r="B25" s="88"/>
      <c r="C25" s="88"/>
      <c r="D25" s="87"/>
      <c r="E25" s="89">
        <f>SUM(E21:E24)</f>
        <v>0</v>
      </c>
    </row>
  </sheetData>
  <mergeCells count="1">
    <mergeCell ref="I3:O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tabColor rgb="FFFABF8F"/>
  </sheetPr>
  <dimension ref="B1:BG85"/>
  <sheetViews>
    <sheetView zoomScaleNormal="100" zoomScalePageLayoutView="85" workbookViewId="0">
      <pane ySplit="12" topLeftCell="A13" activePane="bottomLeft" state="frozen"/>
      <selection pane="bottomLeft"/>
    </sheetView>
  </sheetViews>
  <sheetFormatPr baseColWidth="10" defaultColWidth="10.7265625" defaultRowHeight="14.5" x14ac:dyDescent="0.35"/>
  <cols>
    <col min="1" max="1" width="3.453125" style="2" customWidth="1"/>
    <col min="2" max="2" width="56.453125" style="2" customWidth="1"/>
    <col min="3" max="3" width="13.453125" style="2" customWidth="1"/>
    <col min="4" max="6" width="12.1796875" style="2" customWidth="1"/>
    <col min="7" max="7" width="23.1796875" style="2" customWidth="1"/>
    <col min="8" max="8" width="12.7265625" style="2" customWidth="1"/>
    <col min="9" max="9" width="11.453125" style="2" customWidth="1"/>
    <col min="10" max="10" width="9.7265625" style="2" customWidth="1"/>
    <col min="11" max="35" width="10.1796875" style="2" customWidth="1"/>
    <col min="36" max="16384" width="10.7265625" style="2"/>
  </cols>
  <sheetData>
    <row r="1" spans="2:59" s="96" customFormat="1" ht="25.5" customHeight="1" x14ac:dyDescent="0.35">
      <c r="B1" s="1" t="s">
        <v>103</v>
      </c>
    </row>
    <row r="2" spans="2:59" s="96" customFormat="1" ht="12" customHeight="1" x14ac:dyDescent="0.35">
      <c r="B2" s="1"/>
    </row>
    <row r="3" spans="2:59" s="96" customFormat="1" ht="18.75" customHeight="1" x14ac:dyDescent="0.35">
      <c r="B3" s="97" t="str">
        <f>"Calcul de la PPG0 en €"&amp;YEAR(annee_ref)&amp;" (hors rémunération des IEC)"</f>
        <v>Calcul de la PPG0 en €2024 (hors rémunération des IEC)</v>
      </c>
      <c r="G3" s="97" t="str">
        <f>"Calcul de la PPE0 en k€"&amp;YEAR(annee_ref)</f>
        <v>Calcul de la PPE0 en k€2024</v>
      </c>
      <c r="H3" s="2"/>
    </row>
    <row r="4" spans="2:59" s="96" customFormat="1" ht="8.25" customHeight="1" x14ac:dyDescent="0.35">
      <c r="B4" s="1"/>
      <c r="G4" s="98"/>
      <c r="H4" s="2"/>
    </row>
    <row r="5" spans="2:59" s="96" customFormat="1" ht="18.75" customHeight="1" x14ac:dyDescent="0.35">
      <c r="B5" s="4" t="s">
        <v>104</v>
      </c>
      <c r="C5" s="4" t="s">
        <v>105</v>
      </c>
      <c r="D5" s="4" t="s">
        <v>107</v>
      </c>
      <c r="G5" s="4" t="s">
        <v>108</v>
      </c>
      <c r="H5" s="4" t="s">
        <v>105</v>
      </c>
      <c r="I5" s="4" t="s">
        <v>106</v>
      </c>
    </row>
    <row r="6" spans="2:59" s="96" customFormat="1" ht="15.75" customHeight="1" x14ac:dyDescent="0.35">
      <c r="B6" s="5" t="s">
        <v>109</v>
      </c>
      <c r="C6" s="68">
        <f>invest*tx_remu_nominal</f>
        <v>0</v>
      </c>
      <c r="D6" s="77" t="str">
        <f t="shared" ref="D6:D11" si="0">IFERROR(C6/$C$11,"")</f>
        <v/>
      </c>
      <c r="G6" s="5" t="s">
        <v>212</v>
      </c>
      <c r="H6" s="68">
        <f>elec</f>
        <v>0</v>
      </c>
      <c r="I6" s="68">
        <f>'Charg. var.'!D4</f>
        <v>0</v>
      </c>
    </row>
    <row r="7" spans="2:59" s="96" customFormat="1" ht="15.75" customHeight="1" x14ac:dyDescent="0.35">
      <c r="B7" s="5" t="s">
        <v>110</v>
      </c>
      <c r="C7" s="68" t="e">
        <f>invest/duree_vie+ger</f>
        <v>#DIV/0!</v>
      </c>
      <c r="D7" s="77" t="str">
        <f t="shared" si="0"/>
        <v/>
      </c>
      <c r="G7" s="5" t="s">
        <v>93</v>
      </c>
      <c r="H7" s="68">
        <f>consom</f>
        <v>0</v>
      </c>
      <c r="I7" s="68">
        <f>'Charg. var.'!D5</f>
        <v>0</v>
      </c>
    </row>
    <row r="8" spans="2:59" s="96" customFormat="1" ht="15.75" customHeight="1" x14ac:dyDescent="0.35">
      <c r="B8" s="5" t="s">
        <v>111</v>
      </c>
      <c r="C8" s="68">
        <f>charges_fixes_hors_mo</f>
        <v>0</v>
      </c>
      <c r="D8" s="77" t="str">
        <f t="shared" si="0"/>
        <v/>
      </c>
      <c r="G8" s="5" t="s">
        <v>112</v>
      </c>
      <c r="H8" s="68">
        <f>frais_m_c</f>
        <v>0</v>
      </c>
      <c r="I8" s="68">
        <f>'Charg. var.'!D6</f>
        <v>0</v>
      </c>
    </row>
    <row r="9" spans="2:59" s="96" customFormat="1" ht="15.75" customHeight="1" x14ac:dyDescent="0.35">
      <c r="B9" s="5" t="s">
        <v>113</v>
      </c>
      <c r="C9" s="68">
        <f>charges_fixes_mo</f>
        <v>0</v>
      </c>
      <c r="D9" s="77" t="str">
        <f t="shared" si="0"/>
        <v/>
      </c>
    </row>
    <row r="10" spans="2:59" s="96" customFormat="1" ht="15.75" customHeight="1" x14ac:dyDescent="0.35">
      <c r="B10" s="5" t="s">
        <v>114</v>
      </c>
      <c r="C10" s="68">
        <f>bfr*tx_remu_nominal</f>
        <v>0</v>
      </c>
      <c r="D10" s="77" t="str">
        <f t="shared" si="0"/>
        <v/>
      </c>
      <c r="G10" s="183"/>
      <c r="H10" s="145"/>
      <c r="I10" s="145"/>
    </row>
    <row r="11" spans="2:59" s="96" customFormat="1" ht="15.75" customHeight="1" x14ac:dyDescent="0.35">
      <c r="B11" s="99" t="s">
        <v>115</v>
      </c>
      <c r="C11" s="126" t="e">
        <f>SUM(C6:C10)</f>
        <v>#DIV/0!</v>
      </c>
      <c r="D11" s="77" t="str">
        <f t="shared" si="0"/>
        <v/>
      </c>
      <c r="G11" s="99" t="s">
        <v>116</v>
      </c>
      <c r="H11" s="76">
        <f>SUM(H6:H8)</f>
        <v>0</v>
      </c>
      <c r="I11" s="76">
        <f>SUM(I6:I8)</f>
        <v>0</v>
      </c>
    </row>
    <row r="12" spans="2:59" s="96" customFormat="1" ht="20.25" customHeight="1" x14ac:dyDescent="0.35">
      <c r="B12" s="1"/>
      <c r="C12" s="127"/>
    </row>
    <row r="13" spans="2:59" s="96" customFormat="1" ht="17.25" customHeight="1" x14ac:dyDescent="0.35">
      <c r="B13" s="97" t="s">
        <v>117</v>
      </c>
      <c r="C13" s="97"/>
      <c r="D13" s="97"/>
      <c r="E13" s="97"/>
    </row>
    <row r="14" spans="2:59" s="96" customFormat="1" ht="10.5" customHeight="1" x14ac:dyDescent="0.35"/>
    <row r="15" spans="2:59" s="96" customFormat="1" ht="17.25" customHeight="1" x14ac:dyDescent="0.35">
      <c r="B15" s="5" t="s">
        <v>18</v>
      </c>
      <c r="C15" s="65">
        <f>YEAR(annee_ref)</f>
        <v>2024</v>
      </c>
      <c r="D15" s="65">
        <f t="shared" ref="D15:AI15" si="1">IF(C15="","",IF(YEAR(annee_msi)+duree_vie&gt;C15+1,C15+1,""))</f>
        <v>2025</v>
      </c>
      <c r="E15" s="65" t="str">
        <f t="shared" si="1"/>
        <v/>
      </c>
      <c r="F15" s="65" t="str">
        <f t="shared" si="1"/>
        <v/>
      </c>
      <c r="G15" s="65" t="str">
        <f t="shared" si="1"/>
        <v/>
      </c>
      <c r="H15" s="65" t="str">
        <f t="shared" si="1"/>
        <v/>
      </c>
      <c r="I15" s="65" t="str">
        <f t="shared" si="1"/>
        <v/>
      </c>
      <c r="J15" s="65" t="str">
        <f t="shared" si="1"/>
        <v/>
      </c>
      <c r="K15" s="65" t="str">
        <f t="shared" si="1"/>
        <v/>
      </c>
      <c r="L15" s="65" t="str">
        <f t="shared" si="1"/>
        <v/>
      </c>
      <c r="M15" s="65" t="str">
        <f t="shared" si="1"/>
        <v/>
      </c>
      <c r="N15" s="65" t="str">
        <f t="shared" si="1"/>
        <v/>
      </c>
      <c r="O15" s="65" t="str">
        <f t="shared" si="1"/>
        <v/>
      </c>
      <c r="P15" s="65" t="str">
        <f t="shared" si="1"/>
        <v/>
      </c>
      <c r="Q15" s="65" t="str">
        <f t="shared" si="1"/>
        <v/>
      </c>
      <c r="R15" s="65" t="str">
        <f t="shared" si="1"/>
        <v/>
      </c>
      <c r="S15" s="65" t="str">
        <f t="shared" si="1"/>
        <v/>
      </c>
      <c r="T15" s="65" t="str">
        <f t="shared" si="1"/>
        <v/>
      </c>
      <c r="U15" s="65" t="str">
        <f t="shared" si="1"/>
        <v/>
      </c>
      <c r="V15" s="65" t="str">
        <f t="shared" si="1"/>
        <v/>
      </c>
      <c r="W15" s="65" t="str">
        <f t="shared" si="1"/>
        <v/>
      </c>
      <c r="X15" s="65" t="str">
        <f t="shared" si="1"/>
        <v/>
      </c>
      <c r="Y15" s="65" t="str">
        <f t="shared" si="1"/>
        <v/>
      </c>
      <c r="Z15" s="65" t="str">
        <f t="shared" si="1"/>
        <v/>
      </c>
      <c r="AA15" s="65" t="str">
        <f t="shared" si="1"/>
        <v/>
      </c>
      <c r="AB15" s="65" t="str">
        <f t="shared" si="1"/>
        <v/>
      </c>
      <c r="AC15" s="65" t="str">
        <f t="shared" si="1"/>
        <v/>
      </c>
      <c r="AD15" s="65" t="str">
        <f t="shared" si="1"/>
        <v/>
      </c>
      <c r="AE15" s="65" t="str">
        <f t="shared" si="1"/>
        <v/>
      </c>
      <c r="AF15" s="65" t="str">
        <f t="shared" si="1"/>
        <v/>
      </c>
      <c r="AG15" s="65" t="str">
        <f t="shared" si="1"/>
        <v/>
      </c>
      <c r="AH15" s="65" t="str">
        <f t="shared" si="1"/>
        <v/>
      </c>
      <c r="AI15" s="65" t="str">
        <f t="shared" si="1"/>
        <v/>
      </c>
      <c r="AJ15" s="65" t="str">
        <f t="shared" ref="AJ15:BG15" si="2">IF(AI15="","",IF(YEAR(annee_msi)+duree_vie&gt;AI15+1,AI15+1,""))</f>
        <v/>
      </c>
      <c r="AK15" s="65" t="str">
        <f t="shared" si="2"/>
        <v/>
      </c>
      <c r="AL15" s="65" t="str">
        <f t="shared" si="2"/>
        <v/>
      </c>
      <c r="AM15" s="65" t="str">
        <f t="shared" si="2"/>
        <v/>
      </c>
      <c r="AN15" s="65" t="str">
        <f t="shared" si="2"/>
        <v/>
      </c>
      <c r="AO15" s="65" t="str">
        <f t="shared" si="2"/>
        <v/>
      </c>
      <c r="AP15" s="65" t="str">
        <f t="shared" si="2"/>
        <v/>
      </c>
      <c r="AQ15" s="65" t="str">
        <f t="shared" si="2"/>
        <v/>
      </c>
      <c r="AR15" s="65" t="str">
        <f t="shared" si="2"/>
        <v/>
      </c>
      <c r="AS15" s="65" t="str">
        <f t="shared" si="2"/>
        <v/>
      </c>
      <c r="AT15" s="65" t="str">
        <f t="shared" si="2"/>
        <v/>
      </c>
      <c r="AU15" s="65" t="str">
        <f t="shared" si="2"/>
        <v/>
      </c>
      <c r="AV15" s="65" t="str">
        <f t="shared" si="2"/>
        <v/>
      </c>
      <c r="AW15" s="65" t="str">
        <f t="shared" si="2"/>
        <v/>
      </c>
      <c r="AX15" s="65" t="str">
        <f t="shared" si="2"/>
        <v/>
      </c>
      <c r="AY15" s="65" t="str">
        <f t="shared" si="2"/>
        <v/>
      </c>
      <c r="AZ15" s="65" t="str">
        <f t="shared" si="2"/>
        <v/>
      </c>
      <c r="BA15" s="65" t="str">
        <f t="shared" si="2"/>
        <v/>
      </c>
      <c r="BB15" s="65" t="str">
        <f t="shared" si="2"/>
        <v/>
      </c>
      <c r="BC15" s="65" t="str">
        <f t="shared" si="2"/>
        <v/>
      </c>
      <c r="BD15" s="65" t="str">
        <f t="shared" si="2"/>
        <v/>
      </c>
      <c r="BE15" s="65" t="str">
        <f t="shared" si="2"/>
        <v/>
      </c>
      <c r="BF15" s="65" t="str">
        <f t="shared" si="2"/>
        <v/>
      </c>
      <c r="BG15" s="65" t="str">
        <f t="shared" si="2"/>
        <v/>
      </c>
    </row>
    <row r="16" spans="2:59" x14ac:dyDescent="0.35">
      <c r="B16" s="5" t="s">
        <v>118</v>
      </c>
      <c r="C16" s="66">
        <f t="shared" ref="C16:BG16" si="3">IF(C15="","",C15-YEAR(annee_msi))</f>
        <v>-2</v>
      </c>
      <c r="D16" s="66">
        <f t="shared" si="3"/>
        <v>-1</v>
      </c>
      <c r="E16" s="66" t="str">
        <f t="shared" si="3"/>
        <v/>
      </c>
      <c r="F16" s="66" t="str">
        <f t="shared" si="3"/>
        <v/>
      </c>
      <c r="G16" s="66" t="str">
        <f>IF(G15="","",G15-YEAR(annee_msi))</f>
        <v/>
      </c>
      <c r="H16" s="66" t="str">
        <f t="shared" si="3"/>
        <v/>
      </c>
      <c r="I16" s="66" t="str">
        <f t="shared" si="3"/>
        <v/>
      </c>
      <c r="J16" s="66" t="str">
        <f t="shared" si="3"/>
        <v/>
      </c>
      <c r="K16" s="66" t="str">
        <f t="shared" si="3"/>
        <v/>
      </c>
      <c r="L16" s="66" t="str">
        <f t="shared" si="3"/>
        <v/>
      </c>
      <c r="M16" s="66" t="str">
        <f t="shared" si="3"/>
        <v/>
      </c>
      <c r="N16" s="66" t="str">
        <f t="shared" si="3"/>
        <v/>
      </c>
      <c r="O16" s="66" t="str">
        <f t="shared" si="3"/>
        <v/>
      </c>
      <c r="P16" s="66" t="str">
        <f t="shared" si="3"/>
        <v/>
      </c>
      <c r="Q16" s="66" t="str">
        <f t="shared" si="3"/>
        <v/>
      </c>
      <c r="R16" s="66" t="str">
        <f t="shared" si="3"/>
        <v/>
      </c>
      <c r="S16" s="66" t="str">
        <f t="shared" si="3"/>
        <v/>
      </c>
      <c r="T16" s="66" t="str">
        <f t="shared" si="3"/>
        <v/>
      </c>
      <c r="U16" s="66" t="str">
        <f t="shared" si="3"/>
        <v/>
      </c>
      <c r="V16" s="66" t="str">
        <f t="shared" si="3"/>
        <v/>
      </c>
      <c r="W16" s="66" t="str">
        <f t="shared" si="3"/>
        <v/>
      </c>
      <c r="X16" s="66" t="str">
        <f t="shared" si="3"/>
        <v/>
      </c>
      <c r="Y16" s="66" t="str">
        <f t="shared" si="3"/>
        <v/>
      </c>
      <c r="Z16" s="66" t="str">
        <f t="shared" si="3"/>
        <v/>
      </c>
      <c r="AA16" s="66" t="str">
        <f t="shared" si="3"/>
        <v/>
      </c>
      <c r="AB16" s="66" t="str">
        <f t="shared" si="3"/>
        <v/>
      </c>
      <c r="AC16" s="66" t="str">
        <f t="shared" si="3"/>
        <v/>
      </c>
      <c r="AD16" s="66" t="str">
        <f t="shared" si="3"/>
        <v/>
      </c>
      <c r="AE16" s="66" t="str">
        <f t="shared" si="3"/>
        <v/>
      </c>
      <c r="AF16" s="66" t="str">
        <f t="shared" si="3"/>
        <v/>
      </c>
      <c r="AG16" s="66" t="str">
        <f t="shared" si="3"/>
        <v/>
      </c>
      <c r="AH16" s="66" t="str">
        <f t="shared" si="3"/>
        <v/>
      </c>
      <c r="AI16" s="66" t="str">
        <f t="shared" si="3"/>
        <v/>
      </c>
      <c r="AJ16" s="66" t="str">
        <f t="shared" si="3"/>
        <v/>
      </c>
      <c r="AK16" s="66" t="str">
        <f t="shared" si="3"/>
        <v/>
      </c>
      <c r="AL16" s="66" t="str">
        <f t="shared" si="3"/>
        <v/>
      </c>
      <c r="AM16" s="66" t="str">
        <f t="shared" si="3"/>
        <v/>
      </c>
      <c r="AN16" s="66" t="str">
        <f t="shared" si="3"/>
        <v/>
      </c>
      <c r="AO16" s="66" t="str">
        <f t="shared" si="3"/>
        <v/>
      </c>
      <c r="AP16" s="66" t="str">
        <f t="shared" si="3"/>
        <v/>
      </c>
      <c r="AQ16" s="66" t="str">
        <f t="shared" si="3"/>
        <v/>
      </c>
      <c r="AR16" s="66" t="str">
        <f t="shared" si="3"/>
        <v/>
      </c>
      <c r="AS16" s="66" t="str">
        <f t="shared" si="3"/>
        <v/>
      </c>
      <c r="AT16" s="66" t="str">
        <f t="shared" si="3"/>
        <v/>
      </c>
      <c r="AU16" s="66" t="str">
        <f t="shared" si="3"/>
        <v/>
      </c>
      <c r="AV16" s="66" t="str">
        <f t="shared" si="3"/>
        <v/>
      </c>
      <c r="AW16" s="66" t="str">
        <f t="shared" si="3"/>
        <v/>
      </c>
      <c r="AX16" s="66" t="str">
        <f t="shared" si="3"/>
        <v/>
      </c>
      <c r="AY16" s="66" t="str">
        <f t="shared" si="3"/>
        <v/>
      </c>
      <c r="AZ16" s="66" t="str">
        <f t="shared" si="3"/>
        <v/>
      </c>
      <c r="BA16" s="66" t="str">
        <f t="shared" si="3"/>
        <v/>
      </c>
      <c r="BB16" s="66" t="str">
        <f t="shared" si="3"/>
        <v/>
      </c>
      <c r="BC16" s="66" t="str">
        <f t="shared" si="3"/>
        <v/>
      </c>
      <c r="BD16" s="66" t="str">
        <f t="shared" si="3"/>
        <v/>
      </c>
      <c r="BE16" s="66" t="str">
        <f t="shared" si="3"/>
        <v/>
      </c>
      <c r="BF16" s="66" t="str">
        <f t="shared" si="3"/>
        <v/>
      </c>
      <c r="BG16" s="66" t="str">
        <f t="shared" si="3"/>
        <v/>
      </c>
    </row>
    <row r="17" spans="2:59" s="47" customFormat="1" ht="16.5" customHeight="1" x14ac:dyDescent="0.35">
      <c r="B17" s="5" t="s">
        <v>76</v>
      </c>
      <c r="C17" s="67">
        <f t="shared" ref="C17:BG17" si="4">IF(C15="","",(1+inflation)^(C15-YEAR(annee_ref)))</f>
        <v>1</v>
      </c>
      <c r="D17" s="67">
        <f t="shared" si="4"/>
        <v>1.02</v>
      </c>
      <c r="E17" s="67" t="str">
        <f t="shared" si="4"/>
        <v/>
      </c>
      <c r="F17" s="67" t="str">
        <f t="shared" si="4"/>
        <v/>
      </c>
      <c r="G17" s="67" t="str">
        <f>IF(G15="","",(1+inflation)^(G15-YEAR(annee_ref)))</f>
        <v/>
      </c>
      <c r="H17" s="67" t="str">
        <f t="shared" si="4"/>
        <v/>
      </c>
      <c r="I17" s="67" t="str">
        <f>IF(I15="","",(1+inflation)^(I15-YEAR(annee_ref)))</f>
        <v/>
      </c>
      <c r="J17" s="67" t="str">
        <f t="shared" si="4"/>
        <v/>
      </c>
      <c r="K17" s="67" t="str">
        <f t="shared" si="4"/>
        <v/>
      </c>
      <c r="L17" s="67" t="str">
        <f t="shared" si="4"/>
        <v/>
      </c>
      <c r="M17" s="67" t="str">
        <f t="shared" si="4"/>
        <v/>
      </c>
      <c r="N17" s="67" t="str">
        <f t="shared" si="4"/>
        <v/>
      </c>
      <c r="O17" s="67" t="str">
        <f t="shared" si="4"/>
        <v/>
      </c>
      <c r="P17" s="67" t="str">
        <f t="shared" si="4"/>
        <v/>
      </c>
      <c r="Q17" s="67" t="str">
        <f t="shared" si="4"/>
        <v/>
      </c>
      <c r="R17" s="67" t="str">
        <f t="shared" si="4"/>
        <v/>
      </c>
      <c r="S17" s="67" t="str">
        <f t="shared" si="4"/>
        <v/>
      </c>
      <c r="T17" s="67" t="str">
        <f t="shared" si="4"/>
        <v/>
      </c>
      <c r="U17" s="67" t="str">
        <f t="shared" si="4"/>
        <v/>
      </c>
      <c r="V17" s="67" t="str">
        <f t="shared" si="4"/>
        <v/>
      </c>
      <c r="W17" s="67" t="str">
        <f t="shared" si="4"/>
        <v/>
      </c>
      <c r="X17" s="67" t="str">
        <f t="shared" si="4"/>
        <v/>
      </c>
      <c r="Y17" s="67" t="str">
        <f t="shared" si="4"/>
        <v/>
      </c>
      <c r="Z17" s="67" t="str">
        <f t="shared" si="4"/>
        <v/>
      </c>
      <c r="AA17" s="67" t="str">
        <f t="shared" si="4"/>
        <v/>
      </c>
      <c r="AB17" s="67" t="str">
        <f t="shared" si="4"/>
        <v/>
      </c>
      <c r="AC17" s="67" t="str">
        <f t="shared" si="4"/>
        <v/>
      </c>
      <c r="AD17" s="67" t="str">
        <f t="shared" si="4"/>
        <v/>
      </c>
      <c r="AE17" s="67" t="str">
        <f t="shared" si="4"/>
        <v/>
      </c>
      <c r="AF17" s="67" t="str">
        <f t="shared" si="4"/>
        <v/>
      </c>
      <c r="AG17" s="67" t="str">
        <f t="shared" si="4"/>
        <v/>
      </c>
      <c r="AH17" s="67" t="str">
        <f t="shared" si="4"/>
        <v/>
      </c>
      <c r="AI17" s="67" t="str">
        <f t="shared" si="4"/>
        <v/>
      </c>
      <c r="AJ17" s="67" t="str">
        <f t="shared" si="4"/>
        <v/>
      </c>
      <c r="AK17" s="67" t="str">
        <f t="shared" si="4"/>
        <v/>
      </c>
      <c r="AL17" s="67" t="str">
        <f t="shared" si="4"/>
        <v/>
      </c>
      <c r="AM17" s="67" t="str">
        <f t="shared" si="4"/>
        <v/>
      </c>
      <c r="AN17" s="67" t="str">
        <f t="shared" si="4"/>
        <v/>
      </c>
      <c r="AO17" s="67" t="str">
        <f t="shared" si="4"/>
        <v/>
      </c>
      <c r="AP17" s="67" t="str">
        <f t="shared" si="4"/>
        <v/>
      </c>
      <c r="AQ17" s="67" t="str">
        <f t="shared" si="4"/>
        <v/>
      </c>
      <c r="AR17" s="67" t="str">
        <f t="shared" si="4"/>
        <v/>
      </c>
      <c r="AS17" s="67" t="str">
        <f t="shared" si="4"/>
        <v/>
      </c>
      <c r="AT17" s="67" t="str">
        <f t="shared" si="4"/>
        <v/>
      </c>
      <c r="AU17" s="67" t="str">
        <f t="shared" si="4"/>
        <v/>
      </c>
      <c r="AV17" s="67" t="str">
        <f t="shared" si="4"/>
        <v/>
      </c>
      <c r="AW17" s="67" t="str">
        <f t="shared" si="4"/>
        <v/>
      </c>
      <c r="AX17" s="67" t="str">
        <f t="shared" si="4"/>
        <v/>
      </c>
      <c r="AY17" s="67" t="str">
        <f t="shared" si="4"/>
        <v/>
      </c>
      <c r="AZ17" s="67" t="str">
        <f t="shared" si="4"/>
        <v/>
      </c>
      <c r="BA17" s="67" t="str">
        <f t="shared" si="4"/>
        <v/>
      </c>
      <c r="BB17" s="67" t="str">
        <f t="shared" si="4"/>
        <v/>
      </c>
      <c r="BC17" s="67" t="str">
        <f t="shared" si="4"/>
        <v/>
      </c>
      <c r="BD17" s="67" t="str">
        <f t="shared" si="4"/>
        <v/>
      </c>
      <c r="BE17" s="67" t="str">
        <f t="shared" si="4"/>
        <v/>
      </c>
      <c r="BF17" s="67" t="str">
        <f t="shared" si="4"/>
        <v/>
      </c>
      <c r="BG17" s="67" t="str">
        <f t="shared" si="4"/>
        <v/>
      </c>
    </row>
    <row r="18" spans="2:59" s="47" customFormat="1" ht="16.5" customHeight="1" x14ac:dyDescent="0.35">
      <c r="B18" s="99" t="s">
        <v>119</v>
      </c>
      <c r="C18" s="100" t="str">
        <f t="shared" ref="C18:AH18" si="5">IFERROR(C28+C45,"")</f>
        <v/>
      </c>
      <c r="D18" s="100" t="str">
        <f t="shared" si="5"/>
        <v/>
      </c>
      <c r="E18" s="100" t="str">
        <f t="shared" si="5"/>
        <v/>
      </c>
      <c r="F18" s="100" t="str">
        <f t="shared" si="5"/>
        <v/>
      </c>
      <c r="G18" s="100" t="str">
        <f t="shared" si="5"/>
        <v/>
      </c>
      <c r="H18" s="100" t="str">
        <f t="shared" si="5"/>
        <v/>
      </c>
      <c r="I18" s="100" t="str">
        <f t="shared" si="5"/>
        <v/>
      </c>
      <c r="J18" s="100" t="str">
        <f t="shared" si="5"/>
        <v/>
      </c>
      <c r="K18" s="100" t="str">
        <f t="shared" si="5"/>
        <v/>
      </c>
      <c r="L18" s="100" t="str">
        <f t="shared" si="5"/>
        <v/>
      </c>
      <c r="M18" s="100" t="str">
        <f t="shared" si="5"/>
        <v/>
      </c>
      <c r="N18" s="100" t="str">
        <f t="shared" si="5"/>
        <v/>
      </c>
      <c r="O18" s="100" t="str">
        <f t="shared" si="5"/>
        <v/>
      </c>
      <c r="P18" s="100" t="str">
        <f t="shared" si="5"/>
        <v/>
      </c>
      <c r="Q18" s="100" t="str">
        <f t="shared" si="5"/>
        <v/>
      </c>
      <c r="R18" s="100" t="str">
        <f t="shared" si="5"/>
        <v/>
      </c>
      <c r="S18" s="100" t="str">
        <f t="shared" si="5"/>
        <v/>
      </c>
      <c r="T18" s="100" t="str">
        <f t="shared" si="5"/>
        <v/>
      </c>
      <c r="U18" s="100" t="str">
        <f t="shared" si="5"/>
        <v/>
      </c>
      <c r="V18" s="100" t="str">
        <f t="shared" si="5"/>
        <v/>
      </c>
      <c r="W18" s="100" t="str">
        <f t="shared" si="5"/>
        <v/>
      </c>
      <c r="X18" s="100" t="str">
        <f t="shared" si="5"/>
        <v/>
      </c>
      <c r="Y18" s="100" t="str">
        <f t="shared" si="5"/>
        <v/>
      </c>
      <c r="Z18" s="100" t="str">
        <f t="shared" si="5"/>
        <v/>
      </c>
      <c r="AA18" s="100" t="str">
        <f t="shared" si="5"/>
        <v/>
      </c>
      <c r="AB18" s="100" t="str">
        <f t="shared" si="5"/>
        <v/>
      </c>
      <c r="AC18" s="100" t="str">
        <f t="shared" si="5"/>
        <v/>
      </c>
      <c r="AD18" s="100" t="str">
        <f t="shared" si="5"/>
        <v/>
      </c>
      <c r="AE18" s="100" t="str">
        <f t="shared" si="5"/>
        <v/>
      </c>
      <c r="AF18" s="100" t="str">
        <f t="shared" si="5"/>
        <v/>
      </c>
      <c r="AG18" s="100" t="str">
        <f t="shared" si="5"/>
        <v/>
      </c>
      <c r="AH18" s="100" t="str">
        <f t="shared" si="5"/>
        <v/>
      </c>
      <c r="AI18" s="100" t="str">
        <f t="shared" ref="AI18:BG18" si="6">IFERROR(AI28+AI45,"")</f>
        <v/>
      </c>
      <c r="AJ18" s="100" t="str">
        <f t="shared" si="6"/>
        <v/>
      </c>
      <c r="AK18" s="100" t="str">
        <f t="shared" si="6"/>
        <v/>
      </c>
      <c r="AL18" s="100" t="str">
        <f t="shared" si="6"/>
        <v/>
      </c>
      <c r="AM18" s="100" t="str">
        <f t="shared" si="6"/>
        <v/>
      </c>
      <c r="AN18" s="100" t="str">
        <f t="shared" si="6"/>
        <v/>
      </c>
      <c r="AO18" s="100" t="str">
        <f t="shared" si="6"/>
        <v/>
      </c>
      <c r="AP18" s="100" t="str">
        <f t="shared" si="6"/>
        <v/>
      </c>
      <c r="AQ18" s="100" t="str">
        <f t="shared" si="6"/>
        <v/>
      </c>
      <c r="AR18" s="100" t="str">
        <f t="shared" si="6"/>
        <v/>
      </c>
      <c r="AS18" s="100" t="str">
        <f t="shared" si="6"/>
        <v/>
      </c>
      <c r="AT18" s="100" t="str">
        <f t="shared" si="6"/>
        <v/>
      </c>
      <c r="AU18" s="100" t="str">
        <f t="shared" si="6"/>
        <v/>
      </c>
      <c r="AV18" s="100" t="str">
        <f t="shared" si="6"/>
        <v/>
      </c>
      <c r="AW18" s="100" t="str">
        <f t="shared" si="6"/>
        <v/>
      </c>
      <c r="AX18" s="100" t="str">
        <f t="shared" si="6"/>
        <v/>
      </c>
      <c r="AY18" s="100" t="str">
        <f t="shared" si="6"/>
        <v/>
      </c>
      <c r="AZ18" s="100" t="str">
        <f t="shared" si="6"/>
        <v/>
      </c>
      <c r="BA18" s="100" t="str">
        <f t="shared" si="6"/>
        <v/>
      </c>
      <c r="BB18" s="100" t="str">
        <f t="shared" si="6"/>
        <v/>
      </c>
      <c r="BC18" s="100" t="str">
        <f t="shared" si="6"/>
        <v/>
      </c>
      <c r="BD18" s="100" t="str">
        <f t="shared" si="6"/>
        <v/>
      </c>
      <c r="BE18" s="100" t="str">
        <f t="shared" si="6"/>
        <v/>
      </c>
      <c r="BF18" s="100" t="str">
        <f t="shared" si="6"/>
        <v/>
      </c>
      <c r="BG18" s="100" t="str">
        <f t="shared" si="6"/>
        <v/>
      </c>
    </row>
    <row r="19" spans="2:59" s="47" customFormat="1" ht="16.5" customHeight="1" x14ac:dyDescent="0.35">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row>
    <row r="20" spans="2:59" s="103" customFormat="1" x14ac:dyDescent="0.35">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row>
    <row r="21" spans="2:59" s="47" customFormat="1" ht="18.399999999999999" customHeight="1" x14ac:dyDescent="0.35">
      <c r="B21" s="97" t="s">
        <v>120</v>
      </c>
    </row>
    <row r="22" spans="2:59" s="47" customFormat="1" x14ac:dyDescent="0.35">
      <c r="H22" s="101"/>
      <c r="I22" s="101"/>
      <c r="K22" s="101"/>
      <c r="L22" s="101"/>
    </row>
    <row r="23" spans="2:59" x14ac:dyDescent="0.35">
      <c r="B23" s="5" t="s">
        <v>109</v>
      </c>
      <c r="C23" s="68" t="str">
        <f t="shared" ref="C23:AH23" si="7">IF(OR(C16="",C16&lt;0),"",coeff_invest*PPG0*(1-C16/duree_vie))</f>
        <v/>
      </c>
      <c r="D23" s="68" t="str">
        <f t="shared" si="7"/>
        <v/>
      </c>
      <c r="E23" s="68" t="str">
        <f t="shared" si="7"/>
        <v/>
      </c>
      <c r="F23" s="68" t="str">
        <f t="shared" si="7"/>
        <v/>
      </c>
      <c r="G23" s="68" t="str">
        <f t="shared" si="7"/>
        <v/>
      </c>
      <c r="H23" s="68" t="str">
        <f t="shared" si="7"/>
        <v/>
      </c>
      <c r="I23" s="68" t="str">
        <f t="shared" si="7"/>
        <v/>
      </c>
      <c r="J23" s="68" t="str">
        <f t="shared" si="7"/>
        <v/>
      </c>
      <c r="K23" s="68" t="str">
        <f t="shared" si="7"/>
        <v/>
      </c>
      <c r="L23" s="68" t="str">
        <f t="shared" si="7"/>
        <v/>
      </c>
      <c r="M23" s="68" t="str">
        <f t="shared" si="7"/>
        <v/>
      </c>
      <c r="N23" s="68" t="str">
        <f t="shared" si="7"/>
        <v/>
      </c>
      <c r="O23" s="68" t="str">
        <f t="shared" si="7"/>
        <v/>
      </c>
      <c r="P23" s="68" t="str">
        <f t="shared" si="7"/>
        <v/>
      </c>
      <c r="Q23" s="68" t="str">
        <f t="shared" si="7"/>
        <v/>
      </c>
      <c r="R23" s="68" t="str">
        <f t="shared" si="7"/>
        <v/>
      </c>
      <c r="S23" s="68" t="str">
        <f t="shared" si="7"/>
        <v/>
      </c>
      <c r="T23" s="68" t="str">
        <f t="shared" si="7"/>
        <v/>
      </c>
      <c r="U23" s="68" t="str">
        <f t="shared" si="7"/>
        <v/>
      </c>
      <c r="V23" s="68" t="str">
        <f t="shared" si="7"/>
        <v/>
      </c>
      <c r="W23" s="68" t="str">
        <f t="shared" si="7"/>
        <v/>
      </c>
      <c r="X23" s="68" t="str">
        <f t="shared" si="7"/>
        <v/>
      </c>
      <c r="Y23" s="68" t="str">
        <f t="shared" si="7"/>
        <v/>
      </c>
      <c r="Z23" s="68" t="str">
        <f t="shared" si="7"/>
        <v/>
      </c>
      <c r="AA23" s="68" t="str">
        <f t="shared" si="7"/>
        <v/>
      </c>
      <c r="AB23" s="68" t="str">
        <f t="shared" si="7"/>
        <v/>
      </c>
      <c r="AC23" s="68" t="str">
        <f t="shared" si="7"/>
        <v/>
      </c>
      <c r="AD23" s="68" t="str">
        <f t="shared" si="7"/>
        <v/>
      </c>
      <c r="AE23" s="68" t="str">
        <f t="shared" si="7"/>
        <v/>
      </c>
      <c r="AF23" s="68" t="str">
        <f t="shared" si="7"/>
        <v/>
      </c>
      <c r="AG23" s="68" t="str">
        <f t="shared" si="7"/>
        <v/>
      </c>
      <c r="AH23" s="68" t="str">
        <f t="shared" si="7"/>
        <v/>
      </c>
      <c r="AI23" s="68" t="str">
        <f t="shared" ref="AI23:BG23" si="8">IF(OR(AI16="",AI16&lt;0),"",coeff_invest*PPG0*(1-AI16/duree_vie))</f>
        <v/>
      </c>
      <c r="AJ23" s="68" t="str">
        <f t="shared" si="8"/>
        <v/>
      </c>
      <c r="AK23" s="68" t="str">
        <f t="shared" si="8"/>
        <v/>
      </c>
      <c r="AL23" s="68" t="str">
        <f t="shared" si="8"/>
        <v/>
      </c>
      <c r="AM23" s="68" t="str">
        <f t="shared" si="8"/>
        <v/>
      </c>
      <c r="AN23" s="68" t="str">
        <f t="shared" si="8"/>
        <v/>
      </c>
      <c r="AO23" s="68" t="str">
        <f t="shared" si="8"/>
        <v/>
      </c>
      <c r="AP23" s="68" t="str">
        <f t="shared" si="8"/>
        <v/>
      </c>
      <c r="AQ23" s="68" t="str">
        <f t="shared" si="8"/>
        <v/>
      </c>
      <c r="AR23" s="68" t="str">
        <f t="shared" si="8"/>
        <v/>
      </c>
      <c r="AS23" s="68" t="str">
        <f t="shared" si="8"/>
        <v/>
      </c>
      <c r="AT23" s="68" t="str">
        <f t="shared" si="8"/>
        <v/>
      </c>
      <c r="AU23" s="68" t="str">
        <f t="shared" si="8"/>
        <v/>
      </c>
      <c r="AV23" s="68" t="str">
        <f t="shared" si="8"/>
        <v/>
      </c>
      <c r="AW23" s="68" t="str">
        <f t="shared" si="8"/>
        <v/>
      </c>
      <c r="AX23" s="68" t="str">
        <f t="shared" si="8"/>
        <v/>
      </c>
      <c r="AY23" s="68" t="str">
        <f t="shared" si="8"/>
        <v/>
      </c>
      <c r="AZ23" s="68" t="str">
        <f t="shared" si="8"/>
        <v/>
      </c>
      <c r="BA23" s="68" t="str">
        <f t="shared" si="8"/>
        <v/>
      </c>
      <c r="BB23" s="68" t="str">
        <f t="shared" si="8"/>
        <v/>
      </c>
      <c r="BC23" s="68" t="str">
        <f t="shared" si="8"/>
        <v/>
      </c>
      <c r="BD23" s="68" t="str">
        <f t="shared" si="8"/>
        <v/>
      </c>
      <c r="BE23" s="68" t="str">
        <f t="shared" si="8"/>
        <v/>
      </c>
      <c r="BF23" s="68" t="str">
        <f t="shared" si="8"/>
        <v/>
      </c>
      <c r="BG23" s="68" t="str">
        <f t="shared" si="8"/>
        <v/>
      </c>
    </row>
    <row r="24" spans="2:59" x14ac:dyDescent="0.35">
      <c r="B24" s="5" t="s">
        <v>121</v>
      </c>
      <c r="C24" s="68" t="str">
        <f t="shared" ref="C24:AH24" si="9">IF(OR(C16="",C16&lt;0),"",(invest/duree_vie+ger))</f>
        <v/>
      </c>
      <c r="D24" s="68" t="str">
        <f t="shared" si="9"/>
        <v/>
      </c>
      <c r="E24" s="68" t="str">
        <f t="shared" si="9"/>
        <v/>
      </c>
      <c r="F24" s="68" t="str">
        <f t="shared" si="9"/>
        <v/>
      </c>
      <c r="G24" s="68" t="str">
        <f t="shared" si="9"/>
        <v/>
      </c>
      <c r="H24" s="68" t="str">
        <f t="shared" si="9"/>
        <v/>
      </c>
      <c r="I24" s="68" t="str">
        <f t="shared" si="9"/>
        <v/>
      </c>
      <c r="J24" s="68" t="str">
        <f t="shared" si="9"/>
        <v/>
      </c>
      <c r="K24" s="68" t="str">
        <f t="shared" si="9"/>
        <v/>
      </c>
      <c r="L24" s="68" t="str">
        <f t="shared" si="9"/>
        <v/>
      </c>
      <c r="M24" s="68" t="str">
        <f t="shared" si="9"/>
        <v/>
      </c>
      <c r="N24" s="68" t="str">
        <f t="shared" si="9"/>
        <v/>
      </c>
      <c r="O24" s="68" t="str">
        <f t="shared" si="9"/>
        <v/>
      </c>
      <c r="P24" s="68" t="str">
        <f t="shared" si="9"/>
        <v/>
      </c>
      <c r="Q24" s="68" t="str">
        <f t="shared" si="9"/>
        <v/>
      </c>
      <c r="R24" s="68" t="str">
        <f t="shared" si="9"/>
        <v/>
      </c>
      <c r="S24" s="68" t="str">
        <f t="shared" si="9"/>
        <v/>
      </c>
      <c r="T24" s="68" t="str">
        <f t="shared" si="9"/>
        <v/>
      </c>
      <c r="U24" s="68" t="str">
        <f t="shared" si="9"/>
        <v/>
      </c>
      <c r="V24" s="68" t="str">
        <f t="shared" si="9"/>
        <v/>
      </c>
      <c r="W24" s="68" t="str">
        <f t="shared" si="9"/>
        <v/>
      </c>
      <c r="X24" s="68" t="str">
        <f t="shared" si="9"/>
        <v/>
      </c>
      <c r="Y24" s="68" t="str">
        <f t="shared" si="9"/>
        <v/>
      </c>
      <c r="Z24" s="68" t="str">
        <f t="shared" si="9"/>
        <v/>
      </c>
      <c r="AA24" s="68" t="str">
        <f t="shared" si="9"/>
        <v/>
      </c>
      <c r="AB24" s="68" t="str">
        <f t="shared" si="9"/>
        <v/>
      </c>
      <c r="AC24" s="68" t="str">
        <f t="shared" si="9"/>
        <v/>
      </c>
      <c r="AD24" s="68" t="str">
        <f t="shared" si="9"/>
        <v/>
      </c>
      <c r="AE24" s="68" t="str">
        <f t="shared" si="9"/>
        <v/>
      </c>
      <c r="AF24" s="68" t="str">
        <f t="shared" si="9"/>
        <v/>
      </c>
      <c r="AG24" s="68" t="str">
        <f t="shared" si="9"/>
        <v/>
      </c>
      <c r="AH24" s="68" t="str">
        <f t="shared" si="9"/>
        <v/>
      </c>
      <c r="AI24" s="68" t="str">
        <f t="shared" ref="AI24:BG24" si="10">IF(OR(AI16="",AI16&lt;0),"",(invest/duree_vie+ger))</f>
        <v/>
      </c>
      <c r="AJ24" s="68" t="str">
        <f t="shared" si="10"/>
        <v/>
      </c>
      <c r="AK24" s="68" t="str">
        <f t="shared" si="10"/>
        <v/>
      </c>
      <c r="AL24" s="68" t="str">
        <f t="shared" si="10"/>
        <v/>
      </c>
      <c r="AM24" s="68" t="str">
        <f t="shared" si="10"/>
        <v/>
      </c>
      <c r="AN24" s="68" t="str">
        <f t="shared" si="10"/>
        <v/>
      </c>
      <c r="AO24" s="68" t="str">
        <f t="shared" si="10"/>
        <v/>
      </c>
      <c r="AP24" s="68" t="str">
        <f t="shared" si="10"/>
        <v/>
      </c>
      <c r="AQ24" s="68" t="str">
        <f t="shared" si="10"/>
        <v/>
      </c>
      <c r="AR24" s="68" t="str">
        <f t="shared" si="10"/>
        <v/>
      </c>
      <c r="AS24" s="68" t="str">
        <f t="shared" si="10"/>
        <v/>
      </c>
      <c r="AT24" s="68" t="str">
        <f t="shared" si="10"/>
        <v/>
      </c>
      <c r="AU24" s="68" t="str">
        <f t="shared" si="10"/>
        <v/>
      </c>
      <c r="AV24" s="68" t="str">
        <f t="shared" si="10"/>
        <v/>
      </c>
      <c r="AW24" s="68" t="str">
        <f t="shared" si="10"/>
        <v/>
      </c>
      <c r="AX24" s="68" t="str">
        <f t="shared" si="10"/>
        <v/>
      </c>
      <c r="AY24" s="68" t="str">
        <f t="shared" si="10"/>
        <v/>
      </c>
      <c r="AZ24" s="68" t="str">
        <f t="shared" si="10"/>
        <v/>
      </c>
      <c r="BA24" s="68" t="str">
        <f t="shared" si="10"/>
        <v/>
      </c>
      <c r="BB24" s="68" t="str">
        <f t="shared" si="10"/>
        <v/>
      </c>
      <c r="BC24" s="68" t="str">
        <f t="shared" si="10"/>
        <v/>
      </c>
      <c r="BD24" s="68" t="str">
        <f t="shared" si="10"/>
        <v/>
      </c>
      <c r="BE24" s="68" t="str">
        <f t="shared" si="10"/>
        <v/>
      </c>
      <c r="BF24" s="68" t="str">
        <f t="shared" si="10"/>
        <v/>
      </c>
      <c r="BG24" s="68" t="str">
        <f t="shared" si="10"/>
        <v/>
      </c>
    </row>
    <row r="25" spans="2:59" x14ac:dyDescent="0.35">
      <c r="B25" s="5" t="s">
        <v>122</v>
      </c>
      <c r="C25" s="68" t="str">
        <f t="shared" ref="C25:AH25" si="11">IF(OR(C16="",C16&lt;0),"",charges_fixes_hors_mo*C17)</f>
        <v/>
      </c>
      <c r="D25" s="68" t="str">
        <f t="shared" si="11"/>
        <v/>
      </c>
      <c r="E25" s="68" t="str">
        <f t="shared" si="11"/>
        <v/>
      </c>
      <c r="F25" s="68" t="str">
        <f t="shared" si="11"/>
        <v/>
      </c>
      <c r="G25" s="68" t="str">
        <f t="shared" si="11"/>
        <v/>
      </c>
      <c r="H25" s="68" t="str">
        <f t="shared" si="11"/>
        <v/>
      </c>
      <c r="I25" s="68" t="str">
        <f t="shared" si="11"/>
        <v/>
      </c>
      <c r="J25" s="68" t="str">
        <f t="shared" si="11"/>
        <v/>
      </c>
      <c r="K25" s="68" t="str">
        <f t="shared" si="11"/>
        <v/>
      </c>
      <c r="L25" s="68" t="str">
        <f t="shared" si="11"/>
        <v/>
      </c>
      <c r="M25" s="68" t="str">
        <f t="shared" si="11"/>
        <v/>
      </c>
      <c r="N25" s="68" t="str">
        <f t="shared" si="11"/>
        <v/>
      </c>
      <c r="O25" s="68" t="str">
        <f t="shared" si="11"/>
        <v/>
      </c>
      <c r="P25" s="68" t="str">
        <f t="shared" si="11"/>
        <v/>
      </c>
      <c r="Q25" s="68" t="str">
        <f t="shared" si="11"/>
        <v/>
      </c>
      <c r="R25" s="68" t="str">
        <f t="shared" si="11"/>
        <v/>
      </c>
      <c r="S25" s="68" t="str">
        <f t="shared" si="11"/>
        <v/>
      </c>
      <c r="T25" s="68" t="str">
        <f t="shared" si="11"/>
        <v/>
      </c>
      <c r="U25" s="68" t="str">
        <f t="shared" si="11"/>
        <v/>
      </c>
      <c r="V25" s="68" t="str">
        <f t="shared" si="11"/>
        <v/>
      </c>
      <c r="W25" s="68" t="str">
        <f t="shared" si="11"/>
        <v/>
      </c>
      <c r="X25" s="68" t="str">
        <f t="shared" si="11"/>
        <v/>
      </c>
      <c r="Y25" s="68" t="str">
        <f t="shared" si="11"/>
        <v/>
      </c>
      <c r="Z25" s="68" t="str">
        <f t="shared" si="11"/>
        <v/>
      </c>
      <c r="AA25" s="68" t="str">
        <f t="shared" si="11"/>
        <v/>
      </c>
      <c r="AB25" s="68" t="str">
        <f t="shared" si="11"/>
        <v/>
      </c>
      <c r="AC25" s="68" t="str">
        <f t="shared" si="11"/>
        <v/>
      </c>
      <c r="AD25" s="68" t="str">
        <f t="shared" si="11"/>
        <v/>
      </c>
      <c r="AE25" s="68" t="str">
        <f t="shared" si="11"/>
        <v/>
      </c>
      <c r="AF25" s="68" t="str">
        <f t="shared" si="11"/>
        <v/>
      </c>
      <c r="AG25" s="68" t="str">
        <f t="shared" si="11"/>
        <v/>
      </c>
      <c r="AH25" s="68" t="str">
        <f t="shared" si="11"/>
        <v/>
      </c>
      <c r="AI25" s="68" t="str">
        <f t="shared" ref="AI25:BG25" si="12">IF(OR(AI16="",AI16&lt;0),"",charges_fixes_hors_mo*AI17)</f>
        <v/>
      </c>
      <c r="AJ25" s="68" t="str">
        <f t="shared" si="12"/>
        <v/>
      </c>
      <c r="AK25" s="68" t="str">
        <f t="shared" si="12"/>
        <v/>
      </c>
      <c r="AL25" s="68" t="str">
        <f t="shared" si="12"/>
        <v/>
      </c>
      <c r="AM25" s="68" t="str">
        <f t="shared" si="12"/>
        <v/>
      </c>
      <c r="AN25" s="68" t="str">
        <f t="shared" si="12"/>
        <v/>
      </c>
      <c r="AO25" s="68" t="str">
        <f t="shared" si="12"/>
        <v/>
      </c>
      <c r="AP25" s="68" t="str">
        <f t="shared" si="12"/>
        <v/>
      </c>
      <c r="AQ25" s="68" t="str">
        <f t="shared" si="12"/>
        <v/>
      </c>
      <c r="AR25" s="68" t="str">
        <f t="shared" si="12"/>
        <v/>
      </c>
      <c r="AS25" s="68" t="str">
        <f t="shared" si="12"/>
        <v/>
      </c>
      <c r="AT25" s="68" t="str">
        <f t="shared" si="12"/>
        <v/>
      </c>
      <c r="AU25" s="68" t="str">
        <f t="shared" si="12"/>
        <v/>
      </c>
      <c r="AV25" s="68" t="str">
        <f t="shared" si="12"/>
        <v/>
      </c>
      <c r="AW25" s="68" t="str">
        <f t="shared" si="12"/>
        <v/>
      </c>
      <c r="AX25" s="68" t="str">
        <f t="shared" si="12"/>
        <v/>
      </c>
      <c r="AY25" s="68" t="str">
        <f t="shared" si="12"/>
        <v/>
      </c>
      <c r="AZ25" s="68" t="str">
        <f t="shared" si="12"/>
        <v/>
      </c>
      <c r="BA25" s="68" t="str">
        <f t="shared" si="12"/>
        <v/>
      </c>
      <c r="BB25" s="68" t="str">
        <f t="shared" si="12"/>
        <v/>
      </c>
      <c r="BC25" s="68" t="str">
        <f t="shared" si="12"/>
        <v/>
      </c>
      <c r="BD25" s="68" t="str">
        <f t="shared" si="12"/>
        <v/>
      </c>
      <c r="BE25" s="68" t="str">
        <f t="shared" si="12"/>
        <v/>
      </c>
      <c r="BF25" s="68" t="str">
        <f t="shared" si="12"/>
        <v/>
      </c>
      <c r="BG25" s="68" t="str">
        <f t="shared" si="12"/>
        <v/>
      </c>
    </row>
    <row r="26" spans="2:59" x14ac:dyDescent="0.35">
      <c r="B26" s="5" t="s">
        <v>123</v>
      </c>
      <c r="C26" s="68" t="str">
        <f t="shared" ref="C26:AH26" si="13">IF(OR(C16="",C16&lt;0),"",charges_fixes_mo*C17)</f>
        <v/>
      </c>
      <c r="D26" s="68" t="str">
        <f t="shared" si="13"/>
        <v/>
      </c>
      <c r="E26" s="68" t="str">
        <f t="shared" si="13"/>
        <v/>
      </c>
      <c r="F26" s="68" t="str">
        <f t="shared" si="13"/>
        <v/>
      </c>
      <c r="G26" s="68" t="str">
        <f t="shared" si="13"/>
        <v/>
      </c>
      <c r="H26" s="68" t="str">
        <f t="shared" si="13"/>
        <v/>
      </c>
      <c r="I26" s="68" t="str">
        <f t="shared" si="13"/>
        <v/>
      </c>
      <c r="J26" s="68" t="str">
        <f t="shared" si="13"/>
        <v/>
      </c>
      <c r="K26" s="68" t="str">
        <f t="shared" si="13"/>
        <v/>
      </c>
      <c r="L26" s="68" t="str">
        <f t="shared" si="13"/>
        <v/>
      </c>
      <c r="M26" s="68" t="str">
        <f t="shared" si="13"/>
        <v/>
      </c>
      <c r="N26" s="68" t="str">
        <f t="shared" si="13"/>
        <v/>
      </c>
      <c r="O26" s="68" t="str">
        <f t="shared" si="13"/>
        <v/>
      </c>
      <c r="P26" s="68" t="str">
        <f t="shared" si="13"/>
        <v/>
      </c>
      <c r="Q26" s="68" t="str">
        <f t="shared" si="13"/>
        <v/>
      </c>
      <c r="R26" s="68" t="str">
        <f t="shared" si="13"/>
        <v/>
      </c>
      <c r="S26" s="68" t="str">
        <f t="shared" si="13"/>
        <v/>
      </c>
      <c r="T26" s="68" t="str">
        <f t="shared" si="13"/>
        <v/>
      </c>
      <c r="U26" s="68" t="str">
        <f t="shared" si="13"/>
        <v/>
      </c>
      <c r="V26" s="68" t="str">
        <f t="shared" si="13"/>
        <v/>
      </c>
      <c r="W26" s="68" t="str">
        <f t="shared" si="13"/>
        <v/>
      </c>
      <c r="X26" s="68" t="str">
        <f t="shared" si="13"/>
        <v/>
      </c>
      <c r="Y26" s="68" t="str">
        <f t="shared" si="13"/>
        <v/>
      </c>
      <c r="Z26" s="68" t="str">
        <f t="shared" si="13"/>
        <v/>
      </c>
      <c r="AA26" s="68" t="str">
        <f t="shared" si="13"/>
        <v/>
      </c>
      <c r="AB26" s="68" t="str">
        <f t="shared" si="13"/>
        <v/>
      </c>
      <c r="AC26" s="68" t="str">
        <f t="shared" si="13"/>
        <v/>
      </c>
      <c r="AD26" s="68" t="str">
        <f t="shared" si="13"/>
        <v/>
      </c>
      <c r="AE26" s="68" t="str">
        <f t="shared" si="13"/>
        <v/>
      </c>
      <c r="AF26" s="68" t="str">
        <f t="shared" si="13"/>
        <v/>
      </c>
      <c r="AG26" s="68" t="str">
        <f t="shared" si="13"/>
        <v/>
      </c>
      <c r="AH26" s="68" t="str">
        <f t="shared" si="13"/>
        <v/>
      </c>
      <c r="AI26" s="68" t="str">
        <f t="shared" ref="AI26:BG26" si="14">IF(OR(AI16="",AI16&lt;0),"",charges_fixes_mo*AI17)</f>
        <v/>
      </c>
      <c r="AJ26" s="68" t="str">
        <f t="shared" si="14"/>
        <v/>
      </c>
      <c r="AK26" s="68" t="str">
        <f t="shared" si="14"/>
        <v/>
      </c>
      <c r="AL26" s="68" t="str">
        <f t="shared" si="14"/>
        <v/>
      </c>
      <c r="AM26" s="68" t="str">
        <f t="shared" si="14"/>
        <v/>
      </c>
      <c r="AN26" s="68" t="str">
        <f t="shared" si="14"/>
        <v/>
      </c>
      <c r="AO26" s="68" t="str">
        <f t="shared" si="14"/>
        <v/>
      </c>
      <c r="AP26" s="68" t="str">
        <f t="shared" si="14"/>
        <v/>
      </c>
      <c r="AQ26" s="68" t="str">
        <f t="shared" si="14"/>
        <v/>
      </c>
      <c r="AR26" s="68" t="str">
        <f t="shared" si="14"/>
        <v/>
      </c>
      <c r="AS26" s="68" t="str">
        <f t="shared" si="14"/>
        <v/>
      </c>
      <c r="AT26" s="68" t="str">
        <f t="shared" si="14"/>
        <v/>
      </c>
      <c r="AU26" s="68" t="str">
        <f t="shared" si="14"/>
        <v/>
      </c>
      <c r="AV26" s="68" t="str">
        <f t="shared" si="14"/>
        <v/>
      </c>
      <c r="AW26" s="68" t="str">
        <f t="shared" si="14"/>
        <v/>
      </c>
      <c r="AX26" s="68" t="str">
        <f t="shared" si="14"/>
        <v/>
      </c>
      <c r="AY26" s="68" t="str">
        <f t="shared" si="14"/>
        <v/>
      </c>
      <c r="AZ26" s="68" t="str">
        <f t="shared" si="14"/>
        <v/>
      </c>
      <c r="BA26" s="68" t="str">
        <f t="shared" si="14"/>
        <v/>
      </c>
      <c r="BB26" s="68" t="str">
        <f t="shared" si="14"/>
        <v/>
      </c>
      <c r="BC26" s="68" t="str">
        <f t="shared" si="14"/>
        <v/>
      </c>
      <c r="BD26" s="68" t="str">
        <f t="shared" si="14"/>
        <v/>
      </c>
      <c r="BE26" s="68" t="str">
        <f t="shared" si="14"/>
        <v/>
      </c>
      <c r="BF26" s="68" t="str">
        <f t="shared" si="14"/>
        <v/>
      </c>
      <c r="BG26" s="68" t="str">
        <f t="shared" si="14"/>
        <v/>
      </c>
    </row>
    <row r="27" spans="2:59" x14ac:dyDescent="0.35">
      <c r="B27" s="5" t="s">
        <v>124</v>
      </c>
      <c r="C27" s="68" t="str">
        <f t="shared" ref="C27:AH27" si="15">IF(OR(C16="",C16&lt;0),"",bfr*tx_remu_nominal*C17)</f>
        <v/>
      </c>
      <c r="D27" s="68" t="str">
        <f t="shared" si="15"/>
        <v/>
      </c>
      <c r="E27" s="68" t="str">
        <f t="shared" si="15"/>
        <v/>
      </c>
      <c r="F27" s="68" t="str">
        <f t="shared" si="15"/>
        <v/>
      </c>
      <c r="G27" s="68" t="str">
        <f t="shared" si="15"/>
        <v/>
      </c>
      <c r="H27" s="68" t="str">
        <f t="shared" si="15"/>
        <v/>
      </c>
      <c r="I27" s="68" t="str">
        <f t="shared" si="15"/>
        <v/>
      </c>
      <c r="J27" s="68" t="str">
        <f t="shared" si="15"/>
        <v/>
      </c>
      <c r="K27" s="68" t="str">
        <f t="shared" si="15"/>
        <v/>
      </c>
      <c r="L27" s="68" t="str">
        <f t="shared" si="15"/>
        <v/>
      </c>
      <c r="M27" s="68" t="str">
        <f t="shared" si="15"/>
        <v/>
      </c>
      <c r="N27" s="68" t="str">
        <f t="shared" si="15"/>
        <v/>
      </c>
      <c r="O27" s="68" t="str">
        <f t="shared" si="15"/>
        <v/>
      </c>
      <c r="P27" s="68" t="str">
        <f t="shared" si="15"/>
        <v/>
      </c>
      <c r="Q27" s="68" t="str">
        <f t="shared" si="15"/>
        <v/>
      </c>
      <c r="R27" s="68" t="str">
        <f t="shared" si="15"/>
        <v/>
      </c>
      <c r="S27" s="68" t="str">
        <f t="shared" si="15"/>
        <v/>
      </c>
      <c r="T27" s="68" t="str">
        <f t="shared" si="15"/>
        <v/>
      </c>
      <c r="U27" s="68" t="str">
        <f t="shared" si="15"/>
        <v/>
      </c>
      <c r="V27" s="68" t="str">
        <f t="shared" si="15"/>
        <v/>
      </c>
      <c r="W27" s="68" t="str">
        <f t="shared" si="15"/>
        <v/>
      </c>
      <c r="X27" s="68" t="str">
        <f t="shared" si="15"/>
        <v/>
      </c>
      <c r="Y27" s="68" t="str">
        <f t="shared" si="15"/>
        <v/>
      </c>
      <c r="Z27" s="68" t="str">
        <f t="shared" si="15"/>
        <v/>
      </c>
      <c r="AA27" s="68" t="str">
        <f t="shared" si="15"/>
        <v/>
      </c>
      <c r="AB27" s="68" t="str">
        <f t="shared" si="15"/>
        <v/>
      </c>
      <c r="AC27" s="68" t="str">
        <f t="shared" si="15"/>
        <v/>
      </c>
      <c r="AD27" s="68" t="str">
        <f t="shared" si="15"/>
        <v/>
      </c>
      <c r="AE27" s="68" t="str">
        <f t="shared" si="15"/>
        <v/>
      </c>
      <c r="AF27" s="68" t="str">
        <f t="shared" si="15"/>
        <v/>
      </c>
      <c r="AG27" s="68" t="str">
        <f t="shared" si="15"/>
        <v/>
      </c>
      <c r="AH27" s="68" t="str">
        <f t="shared" si="15"/>
        <v/>
      </c>
      <c r="AI27" s="68" t="str">
        <f t="shared" ref="AI27:BG27" si="16">IF(OR(AI16="",AI16&lt;0),"",bfr*tx_remu_nominal*AI17)</f>
        <v/>
      </c>
      <c r="AJ27" s="68" t="str">
        <f t="shared" si="16"/>
        <v/>
      </c>
      <c r="AK27" s="68" t="str">
        <f t="shared" si="16"/>
        <v/>
      </c>
      <c r="AL27" s="68" t="str">
        <f t="shared" si="16"/>
        <v/>
      </c>
      <c r="AM27" s="68" t="str">
        <f t="shared" si="16"/>
        <v/>
      </c>
      <c r="AN27" s="68" t="str">
        <f t="shared" si="16"/>
        <v/>
      </c>
      <c r="AO27" s="68" t="str">
        <f t="shared" si="16"/>
        <v/>
      </c>
      <c r="AP27" s="68" t="str">
        <f t="shared" si="16"/>
        <v/>
      </c>
      <c r="AQ27" s="68" t="str">
        <f t="shared" si="16"/>
        <v/>
      </c>
      <c r="AR27" s="68" t="str">
        <f t="shared" si="16"/>
        <v/>
      </c>
      <c r="AS27" s="68" t="str">
        <f t="shared" si="16"/>
        <v/>
      </c>
      <c r="AT27" s="68" t="str">
        <f t="shared" si="16"/>
        <v/>
      </c>
      <c r="AU27" s="68" t="str">
        <f t="shared" si="16"/>
        <v/>
      </c>
      <c r="AV27" s="68" t="str">
        <f t="shared" si="16"/>
        <v/>
      </c>
      <c r="AW27" s="68" t="str">
        <f t="shared" si="16"/>
        <v/>
      </c>
      <c r="AX27" s="68" t="str">
        <f t="shared" si="16"/>
        <v/>
      </c>
      <c r="AY27" s="68" t="str">
        <f t="shared" si="16"/>
        <v/>
      </c>
      <c r="AZ27" s="68" t="str">
        <f t="shared" si="16"/>
        <v/>
      </c>
      <c r="BA27" s="68" t="str">
        <f t="shared" si="16"/>
        <v/>
      </c>
      <c r="BB27" s="68" t="str">
        <f t="shared" si="16"/>
        <v/>
      </c>
      <c r="BC27" s="68" t="str">
        <f t="shared" si="16"/>
        <v/>
      </c>
      <c r="BD27" s="68" t="str">
        <f t="shared" si="16"/>
        <v/>
      </c>
      <c r="BE27" s="68" t="str">
        <f t="shared" si="16"/>
        <v/>
      </c>
      <c r="BF27" s="68" t="str">
        <f t="shared" si="16"/>
        <v/>
      </c>
      <c r="BG27" s="68" t="str">
        <f t="shared" si="16"/>
        <v/>
      </c>
    </row>
    <row r="28" spans="2:59" s="47" customFormat="1" x14ac:dyDescent="0.35">
      <c r="B28" s="99" t="s">
        <v>125</v>
      </c>
      <c r="C28" s="76" t="str">
        <f t="shared" ref="C28:AH28" si="17">IF(OR(C16="",C16&lt;0),"",SUM(C23:C27))</f>
        <v/>
      </c>
      <c r="D28" s="76" t="str">
        <f t="shared" si="17"/>
        <v/>
      </c>
      <c r="E28" s="76" t="str">
        <f t="shared" si="17"/>
        <v/>
      </c>
      <c r="F28" s="76" t="str">
        <f t="shared" si="17"/>
        <v/>
      </c>
      <c r="G28" s="76" t="str">
        <f t="shared" si="17"/>
        <v/>
      </c>
      <c r="H28" s="76" t="str">
        <f t="shared" si="17"/>
        <v/>
      </c>
      <c r="I28" s="76" t="str">
        <f t="shared" si="17"/>
        <v/>
      </c>
      <c r="J28" s="76" t="str">
        <f t="shared" si="17"/>
        <v/>
      </c>
      <c r="K28" s="76" t="str">
        <f t="shared" si="17"/>
        <v/>
      </c>
      <c r="L28" s="76" t="str">
        <f t="shared" si="17"/>
        <v/>
      </c>
      <c r="M28" s="76" t="str">
        <f t="shared" si="17"/>
        <v/>
      </c>
      <c r="N28" s="76" t="str">
        <f t="shared" si="17"/>
        <v/>
      </c>
      <c r="O28" s="76" t="str">
        <f t="shared" si="17"/>
        <v/>
      </c>
      <c r="P28" s="76" t="str">
        <f t="shared" si="17"/>
        <v/>
      </c>
      <c r="Q28" s="76" t="str">
        <f t="shared" si="17"/>
        <v/>
      </c>
      <c r="R28" s="76" t="str">
        <f t="shared" si="17"/>
        <v/>
      </c>
      <c r="S28" s="76" t="str">
        <f t="shared" si="17"/>
        <v/>
      </c>
      <c r="T28" s="76" t="str">
        <f t="shared" si="17"/>
        <v/>
      </c>
      <c r="U28" s="76" t="str">
        <f t="shared" si="17"/>
        <v/>
      </c>
      <c r="V28" s="76" t="str">
        <f t="shared" si="17"/>
        <v/>
      </c>
      <c r="W28" s="76" t="str">
        <f t="shared" si="17"/>
        <v/>
      </c>
      <c r="X28" s="76" t="str">
        <f t="shared" si="17"/>
        <v/>
      </c>
      <c r="Y28" s="76" t="str">
        <f t="shared" si="17"/>
        <v/>
      </c>
      <c r="Z28" s="76" t="str">
        <f t="shared" si="17"/>
        <v/>
      </c>
      <c r="AA28" s="76" t="str">
        <f t="shared" si="17"/>
        <v/>
      </c>
      <c r="AB28" s="76" t="str">
        <f t="shared" si="17"/>
        <v/>
      </c>
      <c r="AC28" s="76" t="str">
        <f t="shared" si="17"/>
        <v/>
      </c>
      <c r="AD28" s="76" t="str">
        <f t="shared" si="17"/>
        <v/>
      </c>
      <c r="AE28" s="76" t="str">
        <f t="shared" si="17"/>
        <v/>
      </c>
      <c r="AF28" s="76" t="str">
        <f t="shared" si="17"/>
        <v/>
      </c>
      <c r="AG28" s="76" t="str">
        <f t="shared" si="17"/>
        <v/>
      </c>
      <c r="AH28" s="76" t="str">
        <f t="shared" si="17"/>
        <v/>
      </c>
      <c r="AI28" s="76" t="str">
        <f t="shared" ref="AI28:BG28" si="18">IF(OR(AI16="",AI16&lt;0),"",SUM(AI23:AI27))</f>
        <v/>
      </c>
      <c r="AJ28" s="76" t="str">
        <f t="shared" si="18"/>
        <v/>
      </c>
      <c r="AK28" s="76" t="str">
        <f t="shared" si="18"/>
        <v/>
      </c>
      <c r="AL28" s="76" t="str">
        <f t="shared" si="18"/>
        <v/>
      </c>
      <c r="AM28" s="76" t="str">
        <f t="shared" si="18"/>
        <v/>
      </c>
      <c r="AN28" s="76" t="str">
        <f t="shared" si="18"/>
        <v/>
      </c>
      <c r="AO28" s="76" t="str">
        <f t="shared" si="18"/>
        <v/>
      </c>
      <c r="AP28" s="76" t="str">
        <f t="shared" si="18"/>
        <v/>
      </c>
      <c r="AQ28" s="76" t="str">
        <f t="shared" si="18"/>
        <v/>
      </c>
      <c r="AR28" s="76" t="str">
        <f t="shared" si="18"/>
        <v/>
      </c>
      <c r="AS28" s="76" t="str">
        <f t="shared" si="18"/>
        <v/>
      </c>
      <c r="AT28" s="76" t="str">
        <f t="shared" si="18"/>
        <v/>
      </c>
      <c r="AU28" s="76" t="str">
        <f t="shared" si="18"/>
        <v/>
      </c>
      <c r="AV28" s="76" t="str">
        <f t="shared" si="18"/>
        <v/>
      </c>
      <c r="AW28" s="76" t="str">
        <f t="shared" si="18"/>
        <v/>
      </c>
      <c r="AX28" s="76" t="str">
        <f t="shared" si="18"/>
        <v/>
      </c>
      <c r="AY28" s="76" t="str">
        <f t="shared" si="18"/>
        <v/>
      </c>
      <c r="AZ28" s="76" t="str">
        <f t="shared" si="18"/>
        <v/>
      </c>
      <c r="BA28" s="76" t="str">
        <f t="shared" si="18"/>
        <v/>
      </c>
      <c r="BB28" s="76" t="str">
        <f t="shared" si="18"/>
        <v/>
      </c>
      <c r="BC28" s="76" t="str">
        <f t="shared" si="18"/>
        <v/>
      </c>
      <c r="BD28" s="76" t="str">
        <f t="shared" si="18"/>
        <v/>
      </c>
      <c r="BE28" s="76" t="str">
        <f t="shared" si="18"/>
        <v/>
      </c>
      <c r="BF28" s="76" t="str">
        <f t="shared" si="18"/>
        <v/>
      </c>
      <c r="BG28" s="76" t="str">
        <f t="shared" si="18"/>
        <v/>
      </c>
    </row>
    <row r="29" spans="2:59" x14ac:dyDescent="0.35">
      <c r="B29" s="99" t="s">
        <v>155</v>
      </c>
      <c r="C29" s="68" t="str">
        <f t="shared" ref="C29:AH29" si="19">IF(OR(C16="",C16&lt;0),"",IF(C16=0,Rem_IEC,0))</f>
        <v/>
      </c>
      <c r="D29" s="68" t="str">
        <f t="shared" si="19"/>
        <v/>
      </c>
      <c r="E29" s="68" t="str">
        <f t="shared" si="19"/>
        <v/>
      </c>
      <c r="F29" s="68" t="str">
        <f t="shared" si="19"/>
        <v/>
      </c>
      <c r="G29" s="68" t="str">
        <f t="shared" si="19"/>
        <v/>
      </c>
      <c r="H29" s="68" t="str">
        <f t="shared" si="19"/>
        <v/>
      </c>
      <c r="I29" s="68" t="str">
        <f t="shared" si="19"/>
        <v/>
      </c>
      <c r="J29" s="68" t="str">
        <f t="shared" si="19"/>
        <v/>
      </c>
      <c r="K29" s="68" t="str">
        <f t="shared" si="19"/>
        <v/>
      </c>
      <c r="L29" s="68" t="str">
        <f t="shared" si="19"/>
        <v/>
      </c>
      <c r="M29" s="68" t="str">
        <f t="shared" si="19"/>
        <v/>
      </c>
      <c r="N29" s="68" t="str">
        <f t="shared" si="19"/>
        <v/>
      </c>
      <c r="O29" s="68" t="str">
        <f t="shared" si="19"/>
        <v/>
      </c>
      <c r="P29" s="68" t="str">
        <f t="shared" si="19"/>
        <v/>
      </c>
      <c r="Q29" s="68" t="str">
        <f t="shared" si="19"/>
        <v/>
      </c>
      <c r="R29" s="68" t="str">
        <f t="shared" si="19"/>
        <v/>
      </c>
      <c r="S29" s="68" t="str">
        <f t="shared" si="19"/>
        <v/>
      </c>
      <c r="T29" s="68" t="str">
        <f t="shared" si="19"/>
        <v/>
      </c>
      <c r="U29" s="68" t="str">
        <f t="shared" si="19"/>
        <v/>
      </c>
      <c r="V29" s="68" t="str">
        <f t="shared" si="19"/>
        <v/>
      </c>
      <c r="W29" s="68" t="str">
        <f t="shared" si="19"/>
        <v/>
      </c>
      <c r="X29" s="68" t="str">
        <f t="shared" si="19"/>
        <v/>
      </c>
      <c r="Y29" s="68" t="str">
        <f t="shared" si="19"/>
        <v/>
      </c>
      <c r="Z29" s="68" t="str">
        <f t="shared" si="19"/>
        <v/>
      </c>
      <c r="AA29" s="68" t="str">
        <f t="shared" si="19"/>
        <v/>
      </c>
      <c r="AB29" s="68" t="str">
        <f t="shared" si="19"/>
        <v/>
      </c>
      <c r="AC29" s="68" t="str">
        <f t="shared" si="19"/>
        <v/>
      </c>
      <c r="AD29" s="68" t="str">
        <f t="shared" si="19"/>
        <v/>
      </c>
      <c r="AE29" s="68" t="str">
        <f t="shared" si="19"/>
        <v/>
      </c>
      <c r="AF29" s="68" t="str">
        <f t="shared" si="19"/>
        <v/>
      </c>
      <c r="AG29" s="68" t="str">
        <f t="shared" si="19"/>
        <v/>
      </c>
      <c r="AH29" s="68" t="str">
        <f t="shared" si="19"/>
        <v/>
      </c>
      <c r="AI29" s="68" t="str">
        <f t="shared" ref="AI29:BG29" si="20">IF(OR(AI16="",AI16&lt;0),"",IF(AI16=0,Rem_IEC,0))</f>
        <v/>
      </c>
      <c r="AJ29" s="68" t="str">
        <f t="shared" si="20"/>
        <v/>
      </c>
      <c r="AK29" s="68" t="str">
        <f t="shared" si="20"/>
        <v/>
      </c>
      <c r="AL29" s="68" t="str">
        <f t="shared" si="20"/>
        <v/>
      </c>
      <c r="AM29" s="68" t="str">
        <f t="shared" si="20"/>
        <v/>
      </c>
      <c r="AN29" s="68" t="str">
        <f t="shared" si="20"/>
        <v/>
      </c>
      <c r="AO29" s="68" t="str">
        <f t="shared" si="20"/>
        <v/>
      </c>
      <c r="AP29" s="68" t="str">
        <f t="shared" si="20"/>
        <v/>
      </c>
      <c r="AQ29" s="68" t="str">
        <f t="shared" si="20"/>
        <v/>
      </c>
      <c r="AR29" s="68" t="str">
        <f t="shared" si="20"/>
        <v/>
      </c>
      <c r="AS29" s="68" t="str">
        <f t="shared" si="20"/>
        <v/>
      </c>
      <c r="AT29" s="68" t="str">
        <f t="shared" si="20"/>
        <v/>
      </c>
      <c r="AU29" s="68" t="str">
        <f t="shared" si="20"/>
        <v/>
      </c>
      <c r="AV29" s="68" t="str">
        <f t="shared" si="20"/>
        <v/>
      </c>
      <c r="AW29" s="68" t="str">
        <f t="shared" si="20"/>
        <v/>
      </c>
      <c r="AX29" s="68" t="str">
        <f t="shared" si="20"/>
        <v/>
      </c>
      <c r="AY29" s="68" t="str">
        <f t="shared" si="20"/>
        <v/>
      </c>
      <c r="AZ29" s="68" t="str">
        <f t="shared" si="20"/>
        <v/>
      </c>
      <c r="BA29" s="68" t="str">
        <f t="shared" si="20"/>
        <v/>
      </c>
      <c r="BB29" s="68" t="str">
        <f t="shared" si="20"/>
        <v/>
      </c>
      <c r="BC29" s="68" t="str">
        <f t="shared" si="20"/>
        <v/>
      </c>
      <c r="BD29" s="68" t="str">
        <f t="shared" si="20"/>
        <v/>
      </c>
      <c r="BE29" s="68" t="str">
        <f t="shared" si="20"/>
        <v/>
      </c>
      <c r="BF29" s="68" t="str">
        <f t="shared" si="20"/>
        <v/>
      </c>
      <c r="BG29" s="68" t="str">
        <f t="shared" si="20"/>
        <v/>
      </c>
    </row>
    <row r="30" spans="2:59" x14ac:dyDescent="0.35">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row>
    <row r="31" spans="2:59" s="103" customFormat="1" x14ac:dyDescent="0.35">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row>
    <row r="32" spans="2:59" s="47" customFormat="1" ht="21" x14ac:dyDescent="0.35">
      <c r="B32" s="97" t="s">
        <v>128</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row>
    <row r="33" spans="2:59" s="47" customFormat="1" x14ac:dyDescent="0.35">
      <c r="B33" s="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row>
    <row r="34" spans="2:59" x14ac:dyDescent="0.35">
      <c r="B34" s="5" t="s">
        <v>90</v>
      </c>
      <c r="C34" s="68" t="str">
        <f>IF(OR(C$16="",C$16&lt;0),"",$I6*C$17)</f>
        <v/>
      </c>
      <c r="D34" s="68" t="str">
        <f t="shared" ref="D34:BG36" si="21">IF(OR(D$16="",D$16&lt;0),"",$I6*D$17)</f>
        <v/>
      </c>
      <c r="E34" s="68" t="str">
        <f t="shared" si="21"/>
        <v/>
      </c>
      <c r="F34" s="68" t="str">
        <f t="shared" si="21"/>
        <v/>
      </c>
      <c r="G34" s="68" t="str">
        <f t="shared" si="21"/>
        <v/>
      </c>
      <c r="H34" s="68" t="str">
        <f t="shared" si="21"/>
        <v/>
      </c>
      <c r="I34" s="68" t="str">
        <f t="shared" si="21"/>
        <v/>
      </c>
      <c r="J34" s="68" t="str">
        <f t="shared" si="21"/>
        <v/>
      </c>
      <c r="K34" s="68" t="str">
        <f t="shared" si="21"/>
        <v/>
      </c>
      <c r="L34" s="68" t="str">
        <f t="shared" si="21"/>
        <v/>
      </c>
      <c r="M34" s="68" t="str">
        <f t="shared" si="21"/>
        <v/>
      </c>
      <c r="N34" s="68" t="str">
        <f t="shared" si="21"/>
        <v/>
      </c>
      <c r="O34" s="68" t="str">
        <f t="shared" si="21"/>
        <v/>
      </c>
      <c r="P34" s="68" t="str">
        <f t="shared" si="21"/>
        <v/>
      </c>
      <c r="Q34" s="68" t="str">
        <f t="shared" si="21"/>
        <v/>
      </c>
      <c r="R34" s="68" t="str">
        <f t="shared" si="21"/>
        <v/>
      </c>
      <c r="S34" s="68" t="str">
        <f t="shared" si="21"/>
        <v/>
      </c>
      <c r="T34" s="68" t="str">
        <f t="shared" si="21"/>
        <v/>
      </c>
      <c r="U34" s="68" t="str">
        <f t="shared" si="21"/>
        <v/>
      </c>
      <c r="V34" s="68" t="str">
        <f t="shared" si="21"/>
        <v/>
      </c>
      <c r="W34" s="68" t="str">
        <f t="shared" si="21"/>
        <v/>
      </c>
      <c r="X34" s="68" t="str">
        <f t="shared" si="21"/>
        <v/>
      </c>
      <c r="Y34" s="68" t="str">
        <f t="shared" si="21"/>
        <v/>
      </c>
      <c r="Z34" s="68" t="str">
        <f t="shared" si="21"/>
        <v/>
      </c>
      <c r="AA34" s="68" t="str">
        <f t="shared" si="21"/>
        <v/>
      </c>
      <c r="AB34" s="68" t="str">
        <f t="shared" si="21"/>
        <v/>
      </c>
      <c r="AC34" s="68" t="str">
        <f t="shared" si="21"/>
        <v/>
      </c>
      <c r="AD34" s="68" t="str">
        <f t="shared" si="21"/>
        <v/>
      </c>
      <c r="AE34" s="68" t="str">
        <f t="shared" si="21"/>
        <v/>
      </c>
      <c r="AF34" s="68" t="str">
        <f t="shared" si="21"/>
        <v/>
      </c>
      <c r="AG34" s="68" t="str">
        <f t="shared" si="21"/>
        <v/>
      </c>
      <c r="AH34" s="68" t="str">
        <f t="shared" si="21"/>
        <v/>
      </c>
      <c r="AI34" s="68" t="str">
        <f t="shared" si="21"/>
        <v/>
      </c>
      <c r="AJ34" s="68" t="str">
        <f t="shared" si="21"/>
        <v/>
      </c>
      <c r="AK34" s="68" t="str">
        <f t="shared" si="21"/>
        <v/>
      </c>
      <c r="AL34" s="68" t="str">
        <f t="shared" si="21"/>
        <v/>
      </c>
      <c r="AM34" s="68" t="str">
        <f t="shared" si="21"/>
        <v/>
      </c>
      <c r="AN34" s="68" t="str">
        <f t="shared" si="21"/>
        <v/>
      </c>
      <c r="AO34" s="68" t="str">
        <f t="shared" si="21"/>
        <v/>
      </c>
      <c r="AP34" s="68" t="str">
        <f t="shared" si="21"/>
        <v/>
      </c>
      <c r="AQ34" s="68" t="str">
        <f t="shared" si="21"/>
        <v/>
      </c>
      <c r="AR34" s="68" t="str">
        <f t="shared" si="21"/>
        <v/>
      </c>
      <c r="AS34" s="68" t="str">
        <f t="shared" si="21"/>
        <v/>
      </c>
      <c r="AT34" s="68" t="str">
        <f t="shared" si="21"/>
        <v/>
      </c>
      <c r="AU34" s="68" t="str">
        <f t="shared" si="21"/>
        <v/>
      </c>
      <c r="AV34" s="68" t="str">
        <f t="shared" si="21"/>
        <v/>
      </c>
      <c r="AW34" s="68" t="str">
        <f t="shared" si="21"/>
        <v/>
      </c>
      <c r="AX34" s="68" t="str">
        <f t="shared" si="21"/>
        <v/>
      </c>
      <c r="AY34" s="68" t="str">
        <f t="shared" si="21"/>
        <v/>
      </c>
      <c r="AZ34" s="68" t="str">
        <f t="shared" si="21"/>
        <v/>
      </c>
      <c r="BA34" s="68" t="str">
        <f t="shared" si="21"/>
        <v/>
      </c>
      <c r="BB34" s="68" t="str">
        <f t="shared" si="21"/>
        <v/>
      </c>
      <c r="BC34" s="68" t="str">
        <f t="shared" si="21"/>
        <v/>
      </c>
      <c r="BD34" s="68" t="str">
        <f t="shared" si="21"/>
        <v/>
      </c>
      <c r="BE34" s="68" t="str">
        <f t="shared" si="21"/>
        <v/>
      </c>
      <c r="BF34" s="68" t="str">
        <f t="shared" si="21"/>
        <v/>
      </c>
      <c r="BG34" s="68" t="str">
        <f t="shared" si="21"/>
        <v/>
      </c>
    </row>
    <row r="35" spans="2:59" x14ac:dyDescent="0.35">
      <c r="B35" s="5" t="s">
        <v>93</v>
      </c>
      <c r="C35" s="68" t="str">
        <f t="shared" ref="C35:R36" si="22">IF(OR(C$16="",C$16&lt;0),"",$I7*C$17)</f>
        <v/>
      </c>
      <c r="D35" s="68" t="str">
        <f t="shared" si="22"/>
        <v/>
      </c>
      <c r="E35" s="68" t="str">
        <f t="shared" si="22"/>
        <v/>
      </c>
      <c r="F35" s="68" t="str">
        <f t="shared" si="22"/>
        <v/>
      </c>
      <c r="G35" s="68" t="str">
        <f t="shared" si="22"/>
        <v/>
      </c>
      <c r="H35" s="68" t="str">
        <f t="shared" si="22"/>
        <v/>
      </c>
      <c r="I35" s="68" t="str">
        <f t="shared" si="22"/>
        <v/>
      </c>
      <c r="J35" s="68" t="str">
        <f t="shared" si="22"/>
        <v/>
      </c>
      <c r="K35" s="68" t="str">
        <f t="shared" si="22"/>
        <v/>
      </c>
      <c r="L35" s="68" t="str">
        <f t="shared" si="22"/>
        <v/>
      </c>
      <c r="M35" s="68" t="str">
        <f t="shared" si="22"/>
        <v/>
      </c>
      <c r="N35" s="68" t="str">
        <f t="shared" si="22"/>
        <v/>
      </c>
      <c r="O35" s="68" t="str">
        <f t="shared" si="22"/>
        <v/>
      </c>
      <c r="P35" s="68" t="str">
        <f t="shared" si="22"/>
        <v/>
      </c>
      <c r="Q35" s="68" t="str">
        <f t="shared" si="22"/>
        <v/>
      </c>
      <c r="R35" s="68" t="str">
        <f t="shared" si="22"/>
        <v/>
      </c>
      <c r="S35" s="68" t="str">
        <f t="shared" si="21"/>
        <v/>
      </c>
      <c r="T35" s="68" t="str">
        <f t="shared" si="21"/>
        <v/>
      </c>
      <c r="U35" s="68" t="str">
        <f t="shared" si="21"/>
        <v/>
      </c>
      <c r="V35" s="68" t="str">
        <f t="shared" si="21"/>
        <v/>
      </c>
      <c r="W35" s="68" t="str">
        <f t="shared" si="21"/>
        <v/>
      </c>
      <c r="X35" s="68" t="str">
        <f t="shared" si="21"/>
        <v/>
      </c>
      <c r="Y35" s="68" t="str">
        <f t="shared" si="21"/>
        <v/>
      </c>
      <c r="Z35" s="68" t="str">
        <f t="shared" si="21"/>
        <v/>
      </c>
      <c r="AA35" s="68" t="str">
        <f t="shared" si="21"/>
        <v/>
      </c>
      <c r="AB35" s="68" t="str">
        <f t="shared" si="21"/>
        <v/>
      </c>
      <c r="AC35" s="68" t="str">
        <f t="shared" si="21"/>
        <v/>
      </c>
      <c r="AD35" s="68" t="str">
        <f t="shared" si="21"/>
        <v/>
      </c>
      <c r="AE35" s="68" t="str">
        <f t="shared" si="21"/>
        <v/>
      </c>
      <c r="AF35" s="68" t="str">
        <f t="shared" si="21"/>
        <v/>
      </c>
      <c r="AG35" s="68" t="str">
        <f t="shared" si="21"/>
        <v/>
      </c>
      <c r="AH35" s="68" t="str">
        <f t="shared" si="21"/>
        <v/>
      </c>
      <c r="AI35" s="68" t="str">
        <f t="shared" si="21"/>
        <v/>
      </c>
      <c r="AJ35" s="68" t="str">
        <f t="shared" si="21"/>
        <v/>
      </c>
      <c r="AK35" s="68" t="str">
        <f t="shared" si="21"/>
        <v/>
      </c>
      <c r="AL35" s="68" t="str">
        <f t="shared" si="21"/>
        <v/>
      </c>
      <c r="AM35" s="68" t="str">
        <f t="shared" si="21"/>
        <v/>
      </c>
      <c r="AN35" s="68" t="str">
        <f t="shared" si="21"/>
        <v/>
      </c>
      <c r="AO35" s="68" t="str">
        <f t="shared" si="21"/>
        <v/>
      </c>
      <c r="AP35" s="68" t="str">
        <f t="shared" si="21"/>
        <v/>
      </c>
      <c r="AQ35" s="68" t="str">
        <f t="shared" si="21"/>
        <v/>
      </c>
      <c r="AR35" s="68" t="str">
        <f t="shared" si="21"/>
        <v/>
      </c>
      <c r="AS35" s="68" t="str">
        <f t="shared" si="21"/>
        <v/>
      </c>
      <c r="AT35" s="68" t="str">
        <f t="shared" si="21"/>
        <v/>
      </c>
      <c r="AU35" s="68" t="str">
        <f t="shared" si="21"/>
        <v/>
      </c>
      <c r="AV35" s="68" t="str">
        <f t="shared" si="21"/>
        <v/>
      </c>
      <c r="AW35" s="68" t="str">
        <f t="shared" si="21"/>
        <v/>
      </c>
      <c r="AX35" s="68" t="str">
        <f t="shared" si="21"/>
        <v/>
      </c>
      <c r="AY35" s="68" t="str">
        <f t="shared" si="21"/>
        <v/>
      </c>
      <c r="AZ35" s="68" t="str">
        <f t="shared" si="21"/>
        <v/>
      </c>
      <c r="BA35" s="68" t="str">
        <f t="shared" si="21"/>
        <v/>
      </c>
      <c r="BB35" s="68" t="str">
        <f t="shared" si="21"/>
        <v/>
      </c>
      <c r="BC35" s="68" t="str">
        <f t="shared" si="21"/>
        <v/>
      </c>
      <c r="BD35" s="68" t="str">
        <f t="shared" si="21"/>
        <v/>
      </c>
      <c r="BE35" s="68" t="str">
        <f t="shared" si="21"/>
        <v/>
      </c>
      <c r="BF35" s="68" t="str">
        <f t="shared" si="21"/>
        <v/>
      </c>
      <c r="BG35" s="68" t="str">
        <f t="shared" si="21"/>
        <v/>
      </c>
    </row>
    <row r="36" spans="2:59" x14ac:dyDescent="0.35">
      <c r="B36" s="5" t="s">
        <v>62</v>
      </c>
      <c r="C36" s="68" t="str">
        <f t="shared" si="22"/>
        <v/>
      </c>
      <c r="D36" s="68" t="str">
        <f t="shared" si="21"/>
        <v/>
      </c>
      <c r="E36" s="68" t="str">
        <f t="shared" si="21"/>
        <v/>
      </c>
      <c r="F36" s="68" t="str">
        <f t="shared" si="21"/>
        <v/>
      </c>
      <c r="G36" s="68" t="str">
        <f t="shared" si="21"/>
        <v/>
      </c>
      <c r="H36" s="68" t="str">
        <f t="shared" si="21"/>
        <v/>
      </c>
      <c r="I36" s="68" t="str">
        <f t="shared" si="21"/>
        <v/>
      </c>
      <c r="J36" s="68" t="str">
        <f t="shared" si="21"/>
        <v/>
      </c>
      <c r="K36" s="68" t="str">
        <f t="shared" si="21"/>
        <v/>
      </c>
      <c r="L36" s="68" t="str">
        <f t="shared" si="21"/>
        <v/>
      </c>
      <c r="M36" s="68" t="str">
        <f t="shared" si="21"/>
        <v/>
      </c>
      <c r="N36" s="68" t="str">
        <f t="shared" si="21"/>
        <v/>
      </c>
      <c r="O36" s="68" t="str">
        <f t="shared" si="21"/>
        <v/>
      </c>
      <c r="P36" s="68" t="str">
        <f t="shared" si="21"/>
        <v/>
      </c>
      <c r="Q36" s="68" t="str">
        <f t="shared" si="21"/>
        <v/>
      </c>
      <c r="R36" s="68" t="str">
        <f t="shared" si="21"/>
        <v/>
      </c>
      <c r="S36" s="68" t="str">
        <f t="shared" si="21"/>
        <v/>
      </c>
      <c r="T36" s="68" t="str">
        <f t="shared" si="21"/>
        <v/>
      </c>
      <c r="U36" s="68" t="str">
        <f t="shared" si="21"/>
        <v/>
      </c>
      <c r="V36" s="68" t="str">
        <f t="shared" si="21"/>
        <v/>
      </c>
      <c r="W36" s="68" t="str">
        <f t="shared" si="21"/>
        <v/>
      </c>
      <c r="X36" s="68" t="str">
        <f t="shared" si="21"/>
        <v/>
      </c>
      <c r="Y36" s="68" t="str">
        <f t="shared" si="21"/>
        <v/>
      </c>
      <c r="Z36" s="68" t="str">
        <f t="shared" si="21"/>
        <v/>
      </c>
      <c r="AA36" s="68" t="str">
        <f t="shared" si="21"/>
        <v/>
      </c>
      <c r="AB36" s="68" t="str">
        <f t="shared" si="21"/>
        <v/>
      </c>
      <c r="AC36" s="68" t="str">
        <f t="shared" si="21"/>
        <v/>
      </c>
      <c r="AD36" s="68" t="str">
        <f t="shared" si="21"/>
        <v/>
      </c>
      <c r="AE36" s="68" t="str">
        <f t="shared" si="21"/>
        <v/>
      </c>
      <c r="AF36" s="68" t="str">
        <f t="shared" si="21"/>
        <v/>
      </c>
      <c r="AG36" s="68" t="str">
        <f t="shared" si="21"/>
        <v/>
      </c>
      <c r="AH36" s="68" t="str">
        <f t="shared" si="21"/>
        <v/>
      </c>
      <c r="AI36" s="68" t="str">
        <f t="shared" si="21"/>
        <v/>
      </c>
      <c r="AJ36" s="68" t="str">
        <f t="shared" si="21"/>
        <v/>
      </c>
      <c r="AK36" s="68" t="str">
        <f t="shared" si="21"/>
        <v/>
      </c>
      <c r="AL36" s="68" t="str">
        <f t="shared" si="21"/>
        <v/>
      </c>
      <c r="AM36" s="68" t="str">
        <f t="shared" si="21"/>
        <v/>
      </c>
      <c r="AN36" s="68" t="str">
        <f t="shared" si="21"/>
        <v/>
      </c>
      <c r="AO36" s="68" t="str">
        <f t="shared" si="21"/>
        <v/>
      </c>
      <c r="AP36" s="68" t="str">
        <f t="shared" si="21"/>
        <v/>
      </c>
      <c r="AQ36" s="68" t="str">
        <f t="shared" si="21"/>
        <v/>
      </c>
      <c r="AR36" s="68" t="str">
        <f t="shared" si="21"/>
        <v/>
      </c>
      <c r="AS36" s="68" t="str">
        <f t="shared" si="21"/>
        <v/>
      </c>
      <c r="AT36" s="68" t="str">
        <f t="shared" si="21"/>
        <v/>
      </c>
      <c r="AU36" s="68" t="str">
        <f t="shared" si="21"/>
        <v/>
      </c>
      <c r="AV36" s="68" t="str">
        <f t="shared" si="21"/>
        <v/>
      </c>
      <c r="AW36" s="68" t="str">
        <f t="shared" si="21"/>
        <v/>
      </c>
      <c r="AX36" s="68" t="str">
        <f t="shared" si="21"/>
        <v/>
      </c>
      <c r="AY36" s="68" t="str">
        <f t="shared" si="21"/>
        <v/>
      </c>
      <c r="AZ36" s="68" t="str">
        <f t="shared" si="21"/>
        <v/>
      </c>
      <c r="BA36" s="68" t="str">
        <f t="shared" si="21"/>
        <v/>
      </c>
      <c r="BB36" s="68" t="str">
        <f t="shared" si="21"/>
        <v/>
      </c>
      <c r="BC36" s="68" t="str">
        <f t="shared" si="21"/>
        <v/>
      </c>
      <c r="BD36" s="68" t="str">
        <f t="shared" si="21"/>
        <v/>
      </c>
      <c r="BE36" s="68" t="str">
        <f t="shared" si="21"/>
        <v/>
      </c>
      <c r="BF36" s="68" t="str">
        <f t="shared" si="21"/>
        <v/>
      </c>
      <c r="BG36" s="68" t="str">
        <f t="shared" si="21"/>
        <v/>
      </c>
    </row>
    <row r="37" spans="2:59" s="47" customFormat="1" x14ac:dyDescent="0.35">
      <c r="B37" s="99" t="s">
        <v>127</v>
      </c>
      <c r="C37" s="76" t="str">
        <f t="shared" ref="C37:AH37" si="23">IF(OR(C16="",C16&lt;0),"",SUM(C34:C36))</f>
        <v/>
      </c>
      <c r="D37" s="76" t="str">
        <f t="shared" si="23"/>
        <v/>
      </c>
      <c r="E37" s="76" t="str">
        <f t="shared" si="23"/>
        <v/>
      </c>
      <c r="F37" s="76" t="str">
        <f t="shared" si="23"/>
        <v/>
      </c>
      <c r="G37" s="76" t="str">
        <f t="shared" si="23"/>
        <v/>
      </c>
      <c r="H37" s="76" t="str">
        <f t="shared" si="23"/>
        <v/>
      </c>
      <c r="I37" s="76" t="str">
        <f t="shared" si="23"/>
        <v/>
      </c>
      <c r="J37" s="76" t="str">
        <f t="shared" si="23"/>
        <v/>
      </c>
      <c r="K37" s="76" t="str">
        <f t="shared" si="23"/>
        <v/>
      </c>
      <c r="L37" s="76" t="str">
        <f t="shared" si="23"/>
        <v/>
      </c>
      <c r="M37" s="76" t="str">
        <f t="shared" si="23"/>
        <v/>
      </c>
      <c r="N37" s="76" t="str">
        <f t="shared" si="23"/>
        <v/>
      </c>
      <c r="O37" s="76" t="str">
        <f t="shared" si="23"/>
        <v/>
      </c>
      <c r="P37" s="76" t="str">
        <f t="shared" si="23"/>
        <v/>
      </c>
      <c r="Q37" s="76" t="str">
        <f t="shared" si="23"/>
        <v/>
      </c>
      <c r="R37" s="76" t="str">
        <f t="shared" si="23"/>
        <v/>
      </c>
      <c r="S37" s="76" t="str">
        <f t="shared" si="23"/>
        <v/>
      </c>
      <c r="T37" s="76" t="str">
        <f t="shared" si="23"/>
        <v/>
      </c>
      <c r="U37" s="76" t="str">
        <f t="shared" si="23"/>
        <v/>
      </c>
      <c r="V37" s="76" t="str">
        <f t="shared" si="23"/>
        <v/>
      </c>
      <c r="W37" s="76" t="str">
        <f t="shared" si="23"/>
        <v/>
      </c>
      <c r="X37" s="76" t="str">
        <f t="shared" si="23"/>
        <v/>
      </c>
      <c r="Y37" s="76" t="str">
        <f t="shared" si="23"/>
        <v/>
      </c>
      <c r="Z37" s="76" t="str">
        <f t="shared" si="23"/>
        <v/>
      </c>
      <c r="AA37" s="76" t="str">
        <f t="shared" si="23"/>
        <v/>
      </c>
      <c r="AB37" s="76" t="str">
        <f t="shared" si="23"/>
        <v/>
      </c>
      <c r="AC37" s="76" t="str">
        <f t="shared" si="23"/>
        <v/>
      </c>
      <c r="AD37" s="76" t="str">
        <f t="shared" si="23"/>
        <v/>
      </c>
      <c r="AE37" s="76" t="str">
        <f t="shared" si="23"/>
        <v/>
      </c>
      <c r="AF37" s="76" t="str">
        <f t="shared" si="23"/>
        <v/>
      </c>
      <c r="AG37" s="76" t="str">
        <f t="shared" si="23"/>
        <v/>
      </c>
      <c r="AH37" s="76" t="str">
        <f t="shared" si="23"/>
        <v/>
      </c>
      <c r="AI37" s="76" t="str">
        <f t="shared" ref="AI37:BG37" si="24">IF(OR(AI16="",AI16&lt;0),"",SUM(AI34:AI36))</f>
        <v/>
      </c>
      <c r="AJ37" s="76" t="str">
        <f t="shared" si="24"/>
        <v/>
      </c>
      <c r="AK37" s="76" t="str">
        <f t="shared" si="24"/>
        <v/>
      </c>
      <c r="AL37" s="76" t="str">
        <f t="shared" si="24"/>
        <v/>
      </c>
      <c r="AM37" s="76" t="str">
        <f t="shared" si="24"/>
        <v/>
      </c>
      <c r="AN37" s="76" t="str">
        <f t="shared" si="24"/>
        <v/>
      </c>
      <c r="AO37" s="76" t="str">
        <f t="shared" si="24"/>
        <v/>
      </c>
      <c r="AP37" s="76" t="str">
        <f t="shared" si="24"/>
        <v/>
      </c>
      <c r="AQ37" s="76" t="str">
        <f t="shared" si="24"/>
        <v/>
      </c>
      <c r="AR37" s="76" t="str">
        <f t="shared" si="24"/>
        <v/>
      </c>
      <c r="AS37" s="76" t="str">
        <f t="shared" si="24"/>
        <v/>
      </c>
      <c r="AT37" s="76" t="str">
        <f t="shared" si="24"/>
        <v/>
      </c>
      <c r="AU37" s="76" t="str">
        <f t="shared" si="24"/>
        <v/>
      </c>
      <c r="AV37" s="76" t="str">
        <f t="shared" si="24"/>
        <v/>
      </c>
      <c r="AW37" s="76" t="str">
        <f t="shared" si="24"/>
        <v/>
      </c>
      <c r="AX37" s="76" t="str">
        <f t="shared" si="24"/>
        <v/>
      </c>
      <c r="AY37" s="76" t="str">
        <f t="shared" si="24"/>
        <v/>
      </c>
      <c r="AZ37" s="76" t="str">
        <f t="shared" si="24"/>
        <v/>
      </c>
      <c r="BA37" s="76" t="str">
        <f t="shared" si="24"/>
        <v/>
      </c>
      <c r="BB37" s="76" t="str">
        <f t="shared" si="24"/>
        <v/>
      </c>
      <c r="BC37" s="76" t="str">
        <f t="shared" si="24"/>
        <v/>
      </c>
      <c r="BD37" s="76" t="str">
        <f t="shared" si="24"/>
        <v/>
      </c>
      <c r="BE37" s="76" t="str">
        <f t="shared" si="24"/>
        <v/>
      </c>
      <c r="BF37" s="76" t="str">
        <f t="shared" si="24"/>
        <v/>
      </c>
      <c r="BG37" s="76" t="str">
        <f t="shared" si="24"/>
        <v/>
      </c>
    </row>
    <row r="38" spans="2:59" x14ac:dyDescent="0.35">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row>
    <row r="39" spans="2:59" ht="21" x14ac:dyDescent="0.35">
      <c r="B39" s="97" t="s">
        <v>126</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row>
    <row r="40" spans="2:59" x14ac:dyDescent="0.35">
      <c r="B40" s="188" t="s">
        <v>227</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row>
    <row r="41" spans="2:59" ht="7" customHeight="1" x14ac:dyDescent="0.35">
      <c r="B41" s="136"/>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row>
    <row r="42" spans="2:59" x14ac:dyDescent="0.35">
      <c r="B42" s="5" t="s">
        <v>90</v>
      </c>
      <c r="C42" s="68" t="str">
        <f>IFERROR(C34*'Charg. var.'!$F$10,"")</f>
        <v/>
      </c>
      <c r="D42" s="68" t="str">
        <f>IFERROR(D34*'Charg. var.'!$F$10,"")</f>
        <v/>
      </c>
      <c r="E42" s="68" t="str">
        <f>IFERROR(E34*'Charg. var.'!$F$10,"")</f>
        <v/>
      </c>
      <c r="F42" s="68" t="str">
        <f>IFERROR(F34*'Charg. var.'!$F$10,"")</f>
        <v/>
      </c>
      <c r="G42" s="68" t="str">
        <f>IFERROR(G34*'Charg. var.'!$F$10,"")</f>
        <v/>
      </c>
      <c r="H42" s="68" t="str">
        <f>IFERROR(H34*'Charg. var.'!$F$10,"")</f>
        <v/>
      </c>
      <c r="I42" s="68" t="str">
        <f>IFERROR(I34*'Charg. var.'!$F$10,"")</f>
        <v/>
      </c>
      <c r="J42" s="68" t="str">
        <f>IFERROR(J34*'Charg. var.'!$F$10,"")</f>
        <v/>
      </c>
      <c r="K42" s="68" t="str">
        <f>IFERROR(K34*'Charg. var.'!$F$10,"")</f>
        <v/>
      </c>
      <c r="L42" s="68" t="str">
        <f>IFERROR(L34*'Charg. var.'!$F$10,"")</f>
        <v/>
      </c>
      <c r="M42" s="68" t="str">
        <f>IFERROR(M34*'Charg. var.'!$F$10,"")</f>
        <v/>
      </c>
      <c r="N42" s="68" t="str">
        <f>IFERROR(N34*'Charg. var.'!$F$10,"")</f>
        <v/>
      </c>
      <c r="O42" s="68" t="str">
        <f>IFERROR(O34*'Charg. var.'!$F$10,"")</f>
        <v/>
      </c>
      <c r="P42" s="68" t="str">
        <f>IFERROR(P34*'Charg. var.'!$F$10,"")</f>
        <v/>
      </c>
      <c r="Q42" s="68" t="str">
        <f>IFERROR(Q34*'Charg. var.'!$F$10,"")</f>
        <v/>
      </c>
      <c r="R42" s="68" t="str">
        <f>IFERROR(R34*'Charg. var.'!$F$10,"")</f>
        <v/>
      </c>
      <c r="S42" s="68" t="str">
        <f>IFERROR(S34*'Charg. var.'!$F$10,"")</f>
        <v/>
      </c>
      <c r="T42" s="68" t="str">
        <f>IFERROR(T34*'Charg. var.'!$F$10,"")</f>
        <v/>
      </c>
      <c r="U42" s="68" t="str">
        <f>IFERROR(U34*'Charg. var.'!$F$10,"")</f>
        <v/>
      </c>
      <c r="V42" s="68" t="str">
        <f>IFERROR(V34*'Charg. var.'!$F$10,"")</f>
        <v/>
      </c>
      <c r="W42" s="68" t="str">
        <f>IFERROR(W34*'Charg. var.'!$F$10,"")</f>
        <v/>
      </c>
      <c r="X42" s="68" t="str">
        <f>IFERROR(X34*'Charg. var.'!$F$10,"")</f>
        <v/>
      </c>
      <c r="Y42" s="68" t="str">
        <f>IFERROR(Y34*'Charg. var.'!$F$10,"")</f>
        <v/>
      </c>
      <c r="Z42" s="68" t="str">
        <f>IFERROR(Z34*'Charg. var.'!$F$10,"")</f>
        <v/>
      </c>
      <c r="AA42" s="68" t="str">
        <f>IFERROR(AA34*'Charg. var.'!$F$10,"")</f>
        <v/>
      </c>
      <c r="AB42" s="68" t="str">
        <f>IFERROR(AB34*'Charg. var.'!$F$10,"")</f>
        <v/>
      </c>
      <c r="AC42" s="68" t="str">
        <f>IFERROR(AC34*'Charg. var.'!$F$10,"")</f>
        <v/>
      </c>
      <c r="AD42" s="68" t="str">
        <f>IFERROR(AD34*'Charg. var.'!$F$10,"")</f>
        <v/>
      </c>
      <c r="AE42" s="68" t="str">
        <f>IFERROR(AE34*'Charg. var.'!$F$10,"")</f>
        <v/>
      </c>
      <c r="AF42" s="68" t="str">
        <f>IFERROR(AF34*'Charg. var.'!$F$10,"")</f>
        <v/>
      </c>
      <c r="AG42" s="68" t="str">
        <f>IFERROR(AG34*'Charg. var.'!$F$10,"")</f>
        <v/>
      </c>
      <c r="AH42" s="68" t="str">
        <f>IFERROR(AH34*'Charg. var.'!$F$10,"")</f>
        <v/>
      </c>
      <c r="AI42" s="68" t="str">
        <f>IFERROR(AI34*'Charg. var.'!$F$10,"")</f>
        <v/>
      </c>
      <c r="AJ42" s="68" t="str">
        <f>IFERROR(AJ34*'Charg. var.'!$F$10,"")</f>
        <v/>
      </c>
      <c r="AK42" s="68" t="str">
        <f>IFERROR(AK34*'Charg. var.'!$F$10,"")</f>
        <v/>
      </c>
      <c r="AL42" s="68" t="str">
        <f>IFERROR(AL34*'Charg. var.'!$F$10,"")</f>
        <v/>
      </c>
      <c r="AM42" s="68" t="str">
        <f>IFERROR(AM34*'Charg. var.'!$F$10,"")</f>
        <v/>
      </c>
      <c r="AN42" s="68" t="str">
        <f>IFERROR(AN34*'Charg. var.'!$F$10,"")</f>
        <v/>
      </c>
      <c r="AO42" s="68" t="str">
        <f>IFERROR(AO34*'Charg. var.'!$F$10,"")</f>
        <v/>
      </c>
      <c r="AP42" s="68" t="str">
        <f>IFERROR(AP34*'Charg. var.'!$F$10,"")</f>
        <v/>
      </c>
      <c r="AQ42" s="68" t="str">
        <f>IFERROR(AQ34*'Charg. var.'!$F$10,"")</f>
        <v/>
      </c>
      <c r="AR42" s="68" t="str">
        <f>IFERROR(AR34*'Charg. var.'!$F$10,"")</f>
        <v/>
      </c>
      <c r="AS42" s="68" t="str">
        <f>IFERROR(AS34*'Charg. var.'!$F$10,"")</f>
        <v/>
      </c>
      <c r="AT42" s="68" t="str">
        <f>IFERROR(AT34*'Charg. var.'!$F$10,"")</f>
        <v/>
      </c>
      <c r="AU42" s="68" t="str">
        <f>IFERROR(AU34*'Charg. var.'!$F$10,"")</f>
        <v/>
      </c>
      <c r="AV42" s="68" t="str">
        <f>IFERROR(AV34*'Charg. var.'!$F$10,"")</f>
        <v/>
      </c>
      <c r="AW42" s="68" t="str">
        <f>IFERROR(AW34*'Charg. var.'!$F$10,"")</f>
        <v/>
      </c>
      <c r="AX42" s="68" t="str">
        <f>IFERROR(AX34*'Charg. var.'!$F$10,"")</f>
        <v/>
      </c>
      <c r="AY42" s="68" t="str">
        <f>IFERROR(AY34*'Charg. var.'!$F$10,"")</f>
        <v/>
      </c>
      <c r="AZ42" s="68" t="str">
        <f>IFERROR(AZ34*'Charg. var.'!$F$10,"")</f>
        <v/>
      </c>
      <c r="BA42" s="68" t="str">
        <f>IFERROR(BA34*'Charg. var.'!$F$10,"")</f>
        <v/>
      </c>
      <c r="BB42" s="68" t="str">
        <f>IFERROR(BB34*'Charg. var.'!$F$10,"")</f>
        <v/>
      </c>
      <c r="BC42" s="68" t="str">
        <f>IFERROR(BC34*'Charg. var.'!$F$10,"")</f>
        <v/>
      </c>
      <c r="BD42" s="68" t="str">
        <f>IFERROR(BD34*'Charg. var.'!$F$10,"")</f>
        <v/>
      </c>
      <c r="BE42" s="68" t="str">
        <f>IFERROR(BE34*'Charg. var.'!$F$10,"")</f>
        <v/>
      </c>
      <c r="BF42" s="68" t="str">
        <f>IFERROR(BF34*'Charg. var.'!$F$10,"")</f>
        <v/>
      </c>
      <c r="BG42" s="68" t="str">
        <f>IFERROR(BG34*'Charg. var.'!$F$10,"")</f>
        <v/>
      </c>
    </row>
    <row r="43" spans="2:59" x14ac:dyDescent="0.35">
      <c r="B43" s="5" t="s">
        <v>93</v>
      </c>
      <c r="C43" s="68" t="str">
        <f>IFERROR(C35*'Charg. var.'!$F$10,"")</f>
        <v/>
      </c>
      <c r="D43" s="68" t="str">
        <f>IFERROR(D35*'Charg. var.'!$F$10,"")</f>
        <v/>
      </c>
      <c r="E43" s="68" t="str">
        <f>IFERROR(E35*'Charg. var.'!$F$10,"")</f>
        <v/>
      </c>
      <c r="F43" s="68" t="str">
        <f>IFERROR(F35*'Charg. var.'!$F$10,"")</f>
        <v/>
      </c>
      <c r="G43" s="68" t="str">
        <f>IFERROR(G35*'Charg. var.'!$F$10,"")</f>
        <v/>
      </c>
      <c r="H43" s="68" t="str">
        <f>IFERROR(H35*'Charg. var.'!$F$10,"")</f>
        <v/>
      </c>
      <c r="I43" s="68" t="str">
        <f>IFERROR(I35*'Charg. var.'!$F$10,"")</f>
        <v/>
      </c>
      <c r="J43" s="68" t="str">
        <f>IFERROR(J35*'Charg. var.'!$F$10,"")</f>
        <v/>
      </c>
      <c r="K43" s="68" t="str">
        <f>IFERROR(K35*'Charg. var.'!$F$10,"")</f>
        <v/>
      </c>
      <c r="L43" s="68" t="str">
        <f>IFERROR(L35*'Charg. var.'!$F$10,"")</f>
        <v/>
      </c>
      <c r="M43" s="68" t="str">
        <f>IFERROR(M35*'Charg. var.'!$F$10,"")</f>
        <v/>
      </c>
      <c r="N43" s="68" t="str">
        <f>IFERROR(N35*'Charg. var.'!$F$10,"")</f>
        <v/>
      </c>
      <c r="O43" s="68" t="str">
        <f>IFERROR(O35*'Charg. var.'!$F$10,"")</f>
        <v/>
      </c>
      <c r="P43" s="68" t="str">
        <f>IFERROR(P35*'Charg. var.'!$F$10,"")</f>
        <v/>
      </c>
      <c r="Q43" s="68" t="str">
        <f>IFERROR(Q35*'Charg. var.'!$F$10,"")</f>
        <v/>
      </c>
      <c r="R43" s="68" t="str">
        <f>IFERROR(R35*'Charg. var.'!$F$10,"")</f>
        <v/>
      </c>
      <c r="S43" s="68" t="str">
        <f>IFERROR(S35*'Charg. var.'!$F$10,"")</f>
        <v/>
      </c>
      <c r="T43" s="68" t="str">
        <f>IFERROR(T35*'Charg. var.'!$F$10,"")</f>
        <v/>
      </c>
      <c r="U43" s="68" t="str">
        <f>IFERROR(U35*'Charg. var.'!$F$10,"")</f>
        <v/>
      </c>
      <c r="V43" s="68" t="str">
        <f>IFERROR(V35*'Charg. var.'!$F$10,"")</f>
        <v/>
      </c>
      <c r="W43" s="68" t="str">
        <f>IFERROR(W35*'Charg. var.'!$F$10,"")</f>
        <v/>
      </c>
      <c r="X43" s="68" t="str">
        <f>IFERROR(X35*'Charg. var.'!$F$10,"")</f>
        <v/>
      </c>
      <c r="Y43" s="68" t="str">
        <f>IFERROR(Y35*'Charg. var.'!$F$10,"")</f>
        <v/>
      </c>
      <c r="Z43" s="68" t="str">
        <f>IFERROR(Z35*'Charg. var.'!$F$10,"")</f>
        <v/>
      </c>
      <c r="AA43" s="68" t="str">
        <f>IFERROR(AA35*'Charg. var.'!$F$10,"")</f>
        <v/>
      </c>
      <c r="AB43" s="68" t="str">
        <f>IFERROR(AB35*'Charg. var.'!$F$10,"")</f>
        <v/>
      </c>
      <c r="AC43" s="68" t="str">
        <f>IFERROR(AC35*'Charg. var.'!$F$10,"")</f>
        <v/>
      </c>
      <c r="AD43" s="68" t="str">
        <f>IFERROR(AD35*'Charg. var.'!$F$10,"")</f>
        <v/>
      </c>
      <c r="AE43" s="68" t="str">
        <f>IFERROR(AE35*'Charg. var.'!$F$10,"")</f>
        <v/>
      </c>
      <c r="AF43" s="68" t="str">
        <f>IFERROR(AF35*'Charg. var.'!$F$10,"")</f>
        <v/>
      </c>
      <c r="AG43" s="68" t="str">
        <f>IFERROR(AG35*'Charg. var.'!$F$10,"")</f>
        <v/>
      </c>
      <c r="AH43" s="68" t="str">
        <f>IFERROR(AH35*'Charg. var.'!$F$10,"")</f>
        <v/>
      </c>
      <c r="AI43" s="68" t="str">
        <f>IFERROR(AI35*'Charg. var.'!$F$10,"")</f>
        <v/>
      </c>
      <c r="AJ43" s="68" t="str">
        <f>IFERROR(AJ35*'Charg. var.'!$F$10,"")</f>
        <v/>
      </c>
      <c r="AK43" s="68" t="str">
        <f>IFERROR(AK35*'Charg. var.'!$F$10,"")</f>
        <v/>
      </c>
      <c r="AL43" s="68" t="str">
        <f>IFERROR(AL35*'Charg. var.'!$F$10,"")</f>
        <v/>
      </c>
      <c r="AM43" s="68" t="str">
        <f>IFERROR(AM35*'Charg. var.'!$F$10,"")</f>
        <v/>
      </c>
      <c r="AN43" s="68" t="str">
        <f>IFERROR(AN35*'Charg. var.'!$F$10,"")</f>
        <v/>
      </c>
      <c r="AO43" s="68" t="str">
        <f>IFERROR(AO35*'Charg. var.'!$F$10,"")</f>
        <v/>
      </c>
      <c r="AP43" s="68" t="str">
        <f>IFERROR(AP35*'Charg. var.'!$F$10,"")</f>
        <v/>
      </c>
      <c r="AQ43" s="68" t="str">
        <f>IFERROR(AQ35*'Charg. var.'!$F$10,"")</f>
        <v/>
      </c>
      <c r="AR43" s="68" t="str">
        <f>IFERROR(AR35*'Charg. var.'!$F$10,"")</f>
        <v/>
      </c>
      <c r="AS43" s="68" t="str">
        <f>IFERROR(AS35*'Charg. var.'!$F$10,"")</f>
        <v/>
      </c>
      <c r="AT43" s="68" t="str">
        <f>IFERROR(AT35*'Charg. var.'!$F$10,"")</f>
        <v/>
      </c>
      <c r="AU43" s="68" t="str">
        <f>IFERROR(AU35*'Charg. var.'!$F$10,"")</f>
        <v/>
      </c>
      <c r="AV43" s="68" t="str">
        <f>IFERROR(AV35*'Charg. var.'!$F$10,"")</f>
        <v/>
      </c>
      <c r="AW43" s="68" t="str">
        <f>IFERROR(AW35*'Charg. var.'!$F$10,"")</f>
        <v/>
      </c>
      <c r="AX43" s="68" t="str">
        <f>IFERROR(AX35*'Charg. var.'!$F$10,"")</f>
        <v/>
      </c>
      <c r="AY43" s="68" t="str">
        <f>IFERROR(AY35*'Charg. var.'!$F$10,"")</f>
        <v/>
      </c>
      <c r="AZ43" s="68" t="str">
        <f>IFERROR(AZ35*'Charg. var.'!$F$10,"")</f>
        <v/>
      </c>
      <c r="BA43" s="68" t="str">
        <f>IFERROR(BA35*'Charg. var.'!$F$10,"")</f>
        <v/>
      </c>
      <c r="BB43" s="68" t="str">
        <f>IFERROR(BB35*'Charg. var.'!$F$10,"")</f>
        <v/>
      </c>
      <c r="BC43" s="68" t="str">
        <f>IFERROR(BC35*'Charg. var.'!$F$10,"")</f>
        <v/>
      </c>
      <c r="BD43" s="68" t="str">
        <f>IFERROR(BD35*'Charg. var.'!$F$10,"")</f>
        <v/>
      </c>
      <c r="BE43" s="68" t="str">
        <f>IFERROR(BE35*'Charg. var.'!$F$10,"")</f>
        <v/>
      </c>
      <c r="BF43" s="68" t="str">
        <f>IFERROR(BF35*'Charg. var.'!$F$10,"")</f>
        <v/>
      </c>
      <c r="BG43" s="68" t="str">
        <f>IFERROR(BG35*'Charg. var.'!$F$10,"")</f>
        <v/>
      </c>
    </row>
    <row r="44" spans="2:59" x14ac:dyDescent="0.35">
      <c r="B44" s="5" t="s">
        <v>62</v>
      </c>
      <c r="C44" s="68" t="str">
        <f>IFERROR(C36*'Charg. var.'!$F$10,"")</f>
        <v/>
      </c>
      <c r="D44" s="68" t="str">
        <f>IFERROR(D36*'Charg. var.'!$F$10,"")</f>
        <v/>
      </c>
      <c r="E44" s="68" t="str">
        <f>IFERROR(E36*'Charg. var.'!$F$10,"")</f>
        <v/>
      </c>
      <c r="F44" s="68" t="str">
        <f>IFERROR(F36*'Charg. var.'!$F$10,"")</f>
        <v/>
      </c>
      <c r="G44" s="68" t="str">
        <f>IFERROR(G36*'Charg. var.'!$F$10,"")</f>
        <v/>
      </c>
      <c r="H44" s="68" t="str">
        <f>IFERROR(H36*'Charg. var.'!$F$10,"")</f>
        <v/>
      </c>
      <c r="I44" s="68" t="str">
        <f>IFERROR(I36*'Charg. var.'!$F$10,"")</f>
        <v/>
      </c>
      <c r="J44" s="68" t="str">
        <f>IFERROR(J36*'Charg. var.'!$F$10,"")</f>
        <v/>
      </c>
      <c r="K44" s="68" t="str">
        <f>IFERROR(K36*'Charg. var.'!$F$10,"")</f>
        <v/>
      </c>
      <c r="L44" s="68" t="str">
        <f>IFERROR(L36*'Charg. var.'!$F$10,"")</f>
        <v/>
      </c>
      <c r="M44" s="68" t="str">
        <f>IFERROR(M36*'Charg. var.'!$F$10,"")</f>
        <v/>
      </c>
      <c r="N44" s="68" t="str">
        <f>IFERROR(N36*'Charg. var.'!$F$10,"")</f>
        <v/>
      </c>
      <c r="O44" s="68" t="str">
        <f>IFERROR(O36*'Charg. var.'!$F$10,"")</f>
        <v/>
      </c>
      <c r="P44" s="68" t="str">
        <f>IFERROR(P36*'Charg. var.'!$F$10,"")</f>
        <v/>
      </c>
      <c r="Q44" s="68" t="str">
        <f>IFERROR(Q36*'Charg. var.'!$F$10,"")</f>
        <v/>
      </c>
      <c r="R44" s="68" t="str">
        <f>IFERROR(R36*'Charg. var.'!$F$10,"")</f>
        <v/>
      </c>
      <c r="S44" s="68" t="str">
        <f>IFERROR(S36*'Charg. var.'!$F$10,"")</f>
        <v/>
      </c>
      <c r="T44" s="68" t="str">
        <f>IFERROR(T36*'Charg. var.'!$F$10,"")</f>
        <v/>
      </c>
      <c r="U44" s="68" t="str">
        <f>IFERROR(U36*'Charg. var.'!$F$10,"")</f>
        <v/>
      </c>
      <c r="V44" s="68" t="str">
        <f>IFERROR(V36*'Charg. var.'!$F$10,"")</f>
        <v/>
      </c>
      <c r="W44" s="68" t="str">
        <f>IFERROR(W36*'Charg. var.'!$F$10,"")</f>
        <v/>
      </c>
      <c r="X44" s="68" t="str">
        <f>IFERROR(X36*'Charg. var.'!$F$10,"")</f>
        <v/>
      </c>
      <c r="Y44" s="68" t="str">
        <f>IFERROR(Y36*'Charg. var.'!$F$10,"")</f>
        <v/>
      </c>
      <c r="Z44" s="68" t="str">
        <f>IFERROR(Z36*'Charg. var.'!$F$10,"")</f>
        <v/>
      </c>
      <c r="AA44" s="68" t="str">
        <f>IFERROR(AA36*'Charg. var.'!$F$10,"")</f>
        <v/>
      </c>
      <c r="AB44" s="68" t="str">
        <f>IFERROR(AB36*'Charg. var.'!$F$10,"")</f>
        <v/>
      </c>
      <c r="AC44" s="68" t="str">
        <f>IFERROR(AC36*'Charg. var.'!$F$10,"")</f>
        <v/>
      </c>
      <c r="AD44" s="68" t="str">
        <f>IFERROR(AD36*'Charg. var.'!$F$10,"")</f>
        <v/>
      </c>
      <c r="AE44" s="68" t="str">
        <f>IFERROR(AE36*'Charg. var.'!$F$10,"")</f>
        <v/>
      </c>
      <c r="AF44" s="68" t="str">
        <f>IFERROR(AF36*'Charg. var.'!$F$10,"")</f>
        <v/>
      </c>
      <c r="AG44" s="68" t="str">
        <f>IFERROR(AG36*'Charg. var.'!$F$10,"")</f>
        <v/>
      </c>
      <c r="AH44" s="68" t="str">
        <f>IFERROR(AH36*'Charg. var.'!$F$10,"")</f>
        <v/>
      </c>
      <c r="AI44" s="68" t="str">
        <f>IFERROR(AI36*'Charg. var.'!$F$10,"")</f>
        <v/>
      </c>
      <c r="AJ44" s="68" t="str">
        <f>IFERROR(AJ36*'Charg. var.'!$F$10,"")</f>
        <v/>
      </c>
      <c r="AK44" s="68" t="str">
        <f>IFERROR(AK36*'Charg. var.'!$F$10,"")</f>
        <v/>
      </c>
      <c r="AL44" s="68" t="str">
        <f>IFERROR(AL36*'Charg. var.'!$F$10,"")</f>
        <v/>
      </c>
      <c r="AM44" s="68" t="str">
        <f>IFERROR(AM36*'Charg. var.'!$F$10,"")</f>
        <v/>
      </c>
      <c r="AN44" s="68" t="str">
        <f>IFERROR(AN36*'Charg. var.'!$F$10,"")</f>
        <v/>
      </c>
      <c r="AO44" s="68" t="str">
        <f>IFERROR(AO36*'Charg. var.'!$F$10,"")</f>
        <v/>
      </c>
      <c r="AP44" s="68" t="str">
        <f>IFERROR(AP36*'Charg. var.'!$F$10,"")</f>
        <v/>
      </c>
      <c r="AQ44" s="68" t="str">
        <f>IFERROR(AQ36*'Charg. var.'!$F$10,"")</f>
        <v/>
      </c>
      <c r="AR44" s="68" t="str">
        <f>IFERROR(AR36*'Charg. var.'!$F$10,"")</f>
        <v/>
      </c>
      <c r="AS44" s="68" t="str">
        <f>IFERROR(AS36*'Charg. var.'!$F$10,"")</f>
        <v/>
      </c>
      <c r="AT44" s="68" t="str">
        <f>IFERROR(AT36*'Charg. var.'!$F$10,"")</f>
        <v/>
      </c>
      <c r="AU44" s="68" t="str">
        <f>IFERROR(AU36*'Charg. var.'!$F$10,"")</f>
        <v/>
      </c>
      <c r="AV44" s="68" t="str">
        <f>IFERROR(AV36*'Charg. var.'!$F$10,"")</f>
        <v/>
      </c>
      <c r="AW44" s="68" t="str">
        <f>IFERROR(AW36*'Charg. var.'!$F$10,"")</f>
        <v/>
      </c>
      <c r="AX44" s="68" t="str">
        <f>IFERROR(AX36*'Charg. var.'!$F$10,"")</f>
        <v/>
      </c>
      <c r="AY44" s="68" t="str">
        <f>IFERROR(AY36*'Charg. var.'!$F$10,"")</f>
        <v/>
      </c>
      <c r="AZ44" s="68" t="str">
        <f>IFERROR(AZ36*'Charg. var.'!$F$10,"")</f>
        <v/>
      </c>
      <c r="BA44" s="68" t="str">
        <f>IFERROR(BA36*'Charg. var.'!$F$10,"")</f>
        <v/>
      </c>
      <c r="BB44" s="68" t="str">
        <f>IFERROR(BB36*'Charg. var.'!$F$10,"")</f>
        <v/>
      </c>
      <c r="BC44" s="68" t="str">
        <f>IFERROR(BC36*'Charg. var.'!$F$10,"")</f>
        <v/>
      </c>
      <c r="BD44" s="68" t="str">
        <f>IFERROR(BD36*'Charg. var.'!$F$10,"")</f>
        <v/>
      </c>
      <c r="BE44" s="68" t="str">
        <f>IFERROR(BE36*'Charg. var.'!$F$10,"")</f>
        <v/>
      </c>
      <c r="BF44" s="68" t="str">
        <f>IFERROR(BF36*'Charg. var.'!$F$10,"")</f>
        <v/>
      </c>
      <c r="BG44" s="68" t="str">
        <f>IFERROR(BG36*'Charg. var.'!$F$10,"")</f>
        <v/>
      </c>
    </row>
    <row r="45" spans="2:59" x14ac:dyDescent="0.35">
      <c r="B45" s="99" t="s">
        <v>127</v>
      </c>
      <c r="C45" s="76" t="str">
        <f t="shared" ref="C45:AH45" si="25">IF(OR(C16="",C16&lt;0),"",SUM(C42:C44))</f>
        <v/>
      </c>
      <c r="D45" s="76" t="str">
        <f t="shared" si="25"/>
        <v/>
      </c>
      <c r="E45" s="76" t="str">
        <f t="shared" si="25"/>
        <v/>
      </c>
      <c r="F45" s="76" t="str">
        <f t="shared" si="25"/>
        <v/>
      </c>
      <c r="G45" s="76" t="str">
        <f t="shared" si="25"/>
        <v/>
      </c>
      <c r="H45" s="76" t="str">
        <f t="shared" si="25"/>
        <v/>
      </c>
      <c r="I45" s="76" t="str">
        <f t="shared" si="25"/>
        <v/>
      </c>
      <c r="J45" s="76" t="str">
        <f t="shared" si="25"/>
        <v/>
      </c>
      <c r="K45" s="76" t="str">
        <f t="shared" si="25"/>
        <v/>
      </c>
      <c r="L45" s="76" t="str">
        <f t="shared" si="25"/>
        <v/>
      </c>
      <c r="M45" s="76" t="str">
        <f t="shared" si="25"/>
        <v/>
      </c>
      <c r="N45" s="76" t="str">
        <f t="shared" si="25"/>
        <v/>
      </c>
      <c r="O45" s="76" t="str">
        <f t="shared" si="25"/>
        <v/>
      </c>
      <c r="P45" s="76" t="str">
        <f t="shared" si="25"/>
        <v/>
      </c>
      <c r="Q45" s="76" t="str">
        <f t="shared" si="25"/>
        <v/>
      </c>
      <c r="R45" s="76" t="str">
        <f t="shared" si="25"/>
        <v/>
      </c>
      <c r="S45" s="76" t="str">
        <f t="shared" si="25"/>
        <v/>
      </c>
      <c r="T45" s="76" t="str">
        <f t="shared" si="25"/>
        <v/>
      </c>
      <c r="U45" s="76" t="str">
        <f t="shared" si="25"/>
        <v/>
      </c>
      <c r="V45" s="76" t="str">
        <f t="shared" si="25"/>
        <v/>
      </c>
      <c r="W45" s="76" t="str">
        <f t="shared" si="25"/>
        <v/>
      </c>
      <c r="X45" s="76" t="str">
        <f t="shared" si="25"/>
        <v/>
      </c>
      <c r="Y45" s="76" t="str">
        <f t="shared" si="25"/>
        <v/>
      </c>
      <c r="Z45" s="76" t="str">
        <f t="shared" si="25"/>
        <v/>
      </c>
      <c r="AA45" s="76" t="str">
        <f t="shared" si="25"/>
        <v/>
      </c>
      <c r="AB45" s="76" t="str">
        <f t="shared" si="25"/>
        <v/>
      </c>
      <c r="AC45" s="76" t="str">
        <f t="shared" si="25"/>
        <v/>
      </c>
      <c r="AD45" s="76" t="str">
        <f t="shared" si="25"/>
        <v/>
      </c>
      <c r="AE45" s="76" t="str">
        <f t="shared" si="25"/>
        <v/>
      </c>
      <c r="AF45" s="76" t="str">
        <f t="shared" si="25"/>
        <v/>
      </c>
      <c r="AG45" s="76" t="str">
        <f t="shared" si="25"/>
        <v/>
      </c>
      <c r="AH45" s="76" t="str">
        <f t="shared" si="25"/>
        <v/>
      </c>
      <c r="AI45" s="76" t="str">
        <f t="shared" ref="AI45:BG45" si="26">IF(OR(AI16="",AI16&lt;0),"",SUM(AI42:AI44))</f>
        <v/>
      </c>
      <c r="AJ45" s="76" t="str">
        <f t="shared" si="26"/>
        <v/>
      </c>
      <c r="AK45" s="76" t="str">
        <f t="shared" si="26"/>
        <v/>
      </c>
      <c r="AL45" s="76" t="str">
        <f t="shared" si="26"/>
        <v/>
      </c>
      <c r="AM45" s="76" t="str">
        <f t="shared" si="26"/>
        <v/>
      </c>
      <c r="AN45" s="76" t="str">
        <f t="shared" si="26"/>
        <v/>
      </c>
      <c r="AO45" s="76" t="str">
        <f t="shared" si="26"/>
        <v/>
      </c>
      <c r="AP45" s="76" t="str">
        <f t="shared" si="26"/>
        <v/>
      </c>
      <c r="AQ45" s="76" t="str">
        <f t="shared" si="26"/>
        <v/>
      </c>
      <c r="AR45" s="76" t="str">
        <f t="shared" si="26"/>
        <v/>
      </c>
      <c r="AS45" s="76" t="str">
        <f t="shared" si="26"/>
        <v/>
      </c>
      <c r="AT45" s="76" t="str">
        <f t="shared" si="26"/>
        <v/>
      </c>
      <c r="AU45" s="76" t="str">
        <f t="shared" si="26"/>
        <v/>
      </c>
      <c r="AV45" s="76" t="str">
        <f t="shared" si="26"/>
        <v/>
      </c>
      <c r="AW45" s="76" t="str">
        <f t="shared" si="26"/>
        <v/>
      </c>
      <c r="AX45" s="76" t="str">
        <f t="shared" si="26"/>
        <v/>
      </c>
      <c r="AY45" s="76" t="str">
        <f t="shared" si="26"/>
        <v/>
      </c>
      <c r="AZ45" s="76" t="str">
        <f t="shared" si="26"/>
        <v/>
      </c>
      <c r="BA45" s="76" t="str">
        <f t="shared" si="26"/>
        <v/>
      </c>
      <c r="BB45" s="76" t="str">
        <f t="shared" si="26"/>
        <v/>
      </c>
      <c r="BC45" s="76" t="str">
        <f t="shared" si="26"/>
        <v/>
      </c>
      <c r="BD45" s="76" t="str">
        <f t="shared" si="26"/>
        <v/>
      </c>
      <c r="BE45" s="76" t="str">
        <f t="shared" si="26"/>
        <v/>
      </c>
      <c r="BF45" s="76" t="str">
        <f t="shared" si="26"/>
        <v/>
      </c>
      <c r="BG45" s="76" t="str">
        <f t="shared" si="26"/>
        <v/>
      </c>
    </row>
    <row r="47" spans="2:59" s="103" customFormat="1" x14ac:dyDescent="0.35">
      <c r="C47" s="106"/>
    </row>
    <row r="48" spans="2:59" x14ac:dyDescent="0.35">
      <c r="C48" s="107"/>
    </row>
    <row r="49" spans="3:37" x14ac:dyDescent="0.35">
      <c r="C49" s="107"/>
      <c r="K49" s="108"/>
      <c r="M49" s="109"/>
      <c r="N49" s="109"/>
      <c r="P49" s="109"/>
      <c r="Q49" s="109"/>
    </row>
    <row r="50" spans="3:37" x14ac:dyDescent="0.35">
      <c r="M50" s="109"/>
      <c r="N50" s="109"/>
      <c r="P50" s="109"/>
      <c r="Q50" s="109"/>
    </row>
    <row r="51" spans="3:37" x14ac:dyDescent="0.35">
      <c r="M51" s="109"/>
      <c r="N51" s="109"/>
      <c r="P51" s="109"/>
      <c r="Q51" s="109"/>
      <c r="R51" s="110"/>
      <c r="S51" s="110"/>
      <c r="T51" s="110"/>
      <c r="U51" s="110"/>
      <c r="V51" s="110"/>
      <c r="W51" s="110"/>
      <c r="X51" s="110"/>
      <c r="Y51" s="110"/>
      <c r="Z51" s="110"/>
      <c r="AA51" s="110"/>
      <c r="AB51" s="110"/>
      <c r="AC51" s="110"/>
      <c r="AD51" s="110"/>
      <c r="AE51" s="110"/>
      <c r="AF51" s="110"/>
      <c r="AG51" s="110"/>
      <c r="AH51" s="110"/>
      <c r="AI51" s="110"/>
      <c r="AJ51" s="110"/>
      <c r="AK51" s="110"/>
    </row>
    <row r="52" spans="3:37" x14ac:dyDescent="0.35">
      <c r="M52" s="109"/>
      <c r="N52" s="109"/>
      <c r="P52" s="109"/>
      <c r="Q52" s="109"/>
    </row>
    <row r="53" spans="3:37" x14ac:dyDescent="0.35">
      <c r="M53" s="109"/>
      <c r="N53" s="109"/>
      <c r="P53" s="109"/>
      <c r="Q53" s="109"/>
      <c r="R53" s="111"/>
      <c r="S53" s="111"/>
      <c r="T53" s="111"/>
      <c r="U53" s="111"/>
      <c r="V53" s="111"/>
      <c r="W53" s="111"/>
      <c r="X53" s="111"/>
      <c r="Y53" s="111"/>
      <c r="Z53" s="111"/>
      <c r="AA53" s="111"/>
      <c r="AB53" s="111"/>
      <c r="AC53" s="111"/>
      <c r="AD53" s="111"/>
      <c r="AE53" s="111"/>
      <c r="AF53" s="111"/>
      <c r="AG53" s="111"/>
      <c r="AH53" s="111"/>
      <c r="AI53" s="111"/>
      <c r="AJ53" s="111"/>
    </row>
    <row r="54" spans="3:37" x14ac:dyDescent="0.35">
      <c r="M54" s="109"/>
      <c r="N54" s="109"/>
      <c r="P54" s="109"/>
      <c r="Q54" s="109"/>
    </row>
    <row r="55" spans="3:37" x14ac:dyDescent="0.35">
      <c r="E55" s="112"/>
      <c r="M55" s="109"/>
      <c r="N55" s="109"/>
      <c r="P55" s="109"/>
      <c r="Q55" s="109"/>
    </row>
    <row r="56" spans="3:37" x14ac:dyDescent="0.35">
      <c r="M56" s="109"/>
      <c r="N56" s="109"/>
      <c r="P56" s="109"/>
      <c r="Q56" s="109"/>
    </row>
    <row r="57" spans="3:37" x14ac:dyDescent="0.35">
      <c r="M57" s="109"/>
      <c r="N57" s="109"/>
      <c r="P57" s="109"/>
      <c r="Q57" s="109"/>
    </row>
    <row r="58" spans="3:37" x14ac:dyDescent="0.35">
      <c r="M58" s="109"/>
      <c r="N58" s="109"/>
      <c r="P58" s="109"/>
      <c r="Q58" s="109"/>
    </row>
    <row r="59" spans="3:37" x14ac:dyDescent="0.35">
      <c r="M59" s="109"/>
      <c r="N59" s="109"/>
      <c r="P59" s="109"/>
      <c r="Q59" s="109"/>
    </row>
    <row r="60" spans="3:37" x14ac:dyDescent="0.35">
      <c r="M60" s="109"/>
      <c r="N60" s="109"/>
      <c r="P60" s="109"/>
      <c r="Q60" s="109"/>
    </row>
    <row r="61" spans="3:37" x14ac:dyDescent="0.35">
      <c r="M61" s="109"/>
      <c r="N61" s="109"/>
      <c r="P61" s="109"/>
      <c r="Q61" s="109"/>
    </row>
    <row r="62" spans="3:37" x14ac:dyDescent="0.35">
      <c r="M62" s="109"/>
      <c r="N62" s="109"/>
      <c r="P62" s="109"/>
      <c r="Q62" s="109"/>
    </row>
    <row r="63" spans="3:37" x14ac:dyDescent="0.35">
      <c r="M63" s="109"/>
      <c r="N63" s="109"/>
      <c r="P63" s="109"/>
      <c r="Q63" s="109"/>
    </row>
    <row r="64" spans="3:37" x14ac:dyDescent="0.35">
      <c r="M64" s="109"/>
      <c r="N64" s="109"/>
      <c r="P64" s="109"/>
      <c r="Q64" s="109"/>
    </row>
    <row r="65" spans="13:17" x14ac:dyDescent="0.35">
      <c r="M65" s="109"/>
      <c r="N65" s="109"/>
      <c r="P65" s="109"/>
      <c r="Q65" s="109"/>
    </row>
    <row r="66" spans="13:17" x14ac:dyDescent="0.35">
      <c r="M66" s="109"/>
      <c r="N66" s="109"/>
      <c r="P66" s="109"/>
      <c r="Q66" s="109"/>
    </row>
    <row r="67" spans="13:17" x14ac:dyDescent="0.35">
      <c r="M67" s="109"/>
      <c r="N67" s="109"/>
      <c r="P67" s="109"/>
      <c r="Q67" s="109"/>
    </row>
    <row r="68" spans="13:17" x14ac:dyDescent="0.35">
      <c r="M68" s="109"/>
      <c r="N68" s="109"/>
      <c r="P68" s="109"/>
      <c r="Q68" s="109"/>
    </row>
    <row r="69" spans="13:17" x14ac:dyDescent="0.35">
      <c r="M69" s="109"/>
      <c r="N69" s="109"/>
      <c r="P69" s="109"/>
      <c r="Q69" s="109"/>
    </row>
    <row r="70" spans="13:17" x14ac:dyDescent="0.35">
      <c r="M70" s="109"/>
      <c r="N70" s="109"/>
      <c r="P70" s="109"/>
      <c r="Q70" s="109"/>
    </row>
    <row r="71" spans="13:17" x14ac:dyDescent="0.35">
      <c r="M71" s="109"/>
      <c r="N71" s="109"/>
      <c r="P71" s="109"/>
      <c r="Q71" s="109"/>
    </row>
    <row r="72" spans="13:17" x14ac:dyDescent="0.35">
      <c r="M72" s="109"/>
      <c r="N72" s="109"/>
      <c r="P72" s="109"/>
      <c r="Q72" s="109"/>
    </row>
    <row r="73" spans="13:17" x14ac:dyDescent="0.35">
      <c r="M73" s="109"/>
      <c r="N73" s="109"/>
      <c r="P73" s="109"/>
      <c r="Q73" s="109"/>
    </row>
    <row r="74" spans="13:17" x14ac:dyDescent="0.35">
      <c r="M74" s="109"/>
      <c r="N74" s="109"/>
      <c r="P74" s="109"/>
      <c r="Q74" s="109"/>
    </row>
    <row r="75" spans="13:17" x14ac:dyDescent="0.35">
      <c r="M75" s="109"/>
      <c r="N75" s="109"/>
      <c r="P75" s="109"/>
      <c r="Q75" s="109"/>
    </row>
    <row r="76" spans="13:17" x14ac:dyDescent="0.35">
      <c r="M76" s="109"/>
      <c r="N76" s="109"/>
      <c r="P76" s="109"/>
      <c r="Q76" s="109"/>
    </row>
    <row r="77" spans="13:17" x14ac:dyDescent="0.35">
      <c r="M77" s="109"/>
      <c r="N77" s="109"/>
      <c r="P77" s="109"/>
      <c r="Q77" s="109"/>
    </row>
    <row r="78" spans="13:17" x14ac:dyDescent="0.35">
      <c r="M78" s="109"/>
      <c r="N78" s="109"/>
      <c r="P78" s="109"/>
      <c r="Q78" s="109"/>
    </row>
    <row r="79" spans="13:17" x14ac:dyDescent="0.35">
      <c r="M79" s="109"/>
      <c r="N79" s="109"/>
      <c r="P79" s="109"/>
      <c r="Q79" s="109"/>
    </row>
    <row r="80" spans="13:17" x14ac:dyDescent="0.35">
      <c r="M80" s="109"/>
      <c r="N80" s="109"/>
      <c r="P80" s="109"/>
      <c r="Q80" s="109"/>
    </row>
    <row r="81" spans="13:17" x14ac:dyDescent="0.35">
      <c r="M81" s="109"/>
      <c r="N81" s="109"/>
      <c r="P81" s="109"/>
      <c r="Q81" s="109"/>
    </row>
    <row r="82" spans="13:17" x14ac:dyDescent="0.35">
      <c r="M82" s="109"/>
      <c r="N82" s="109"/>
      <c r="P82" s="109"/>
      <c r="Q82" s="109"/>
    </row>
    <row r="83" spans="13:17" x14ac:dyDescent="0.35">
      <c r="M83" s="109"/>
      <c r="N83" s="109"/>
      <c r="P83" s="109"/>
      <c r="Q83" s="109"/>
    </row>
    <row r="84" spans="13:17" x14ac:dyDescent="0.35">
      <c r="M84" s="109"/>
      <c r="N84" s="109"/>
      <c r="P84" s="109"/>
      <c r="Q84" s="109"/>
    </row>
    <row r="85" spans="13:17" x14ac:dyDescent="0.35">
      <c r="M85" s="109"/>
      <c r="N85" s="109"/>
      <c r="P85" s="109"/>
      <c r="Q85" s="10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BF0C27FECAAE4A9284AFCAB2F61552" ma:contentTypeVersion="11" ma:contentTypeDescription="Crée un document." ma:contentTypeScope="" ma:versionID="d369e34bcfa27d8f9df25d7949a5de11">
  <xsd:schema xmlns:xsd="http://www.w3.org/2001/XMLSchema" xmlns:xs="http://www.w3.org/2001/XMLSchema" xmlns:p="http://schemas.microsoft.com/office/2006/metadata/properties" xmlns:ns2="2bad51d0-d0b4-4891-959d-f3e803b0de32" xmlns:ns3="691d0332-218b-4a1c-9ae0-6fa15711f7d6" targetNamespace="http://schemas.microsoft.com/office/2006/metadata/properties" ma:root="true" ma:fieldsID="31434ebd3fb8656ad99937968ea55e3b" ns2:_="" ns3:_="">
    <xsd:import namespace="2bad51d0-d0b4-4891-959d-f3e803b0de32"/>
    <xsd:import namespace="691d0332-218b-4a1c-9ae0-6fa15711f7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d51d0-d0b4-4891-959d-f3e803b0de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1d0332-218b-4a1c-9ae0-6fa15711f7d6"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1D8052-C09D-4E3B-BF96-449A3B33B9D4}">
  <ds:schemaRefs>
    <ds:schemaRef ds:uri="2bad51d0-d0b4-4891-959d-f3e803b0de32"/>
    <ds:schemaRef ds:uri="http://purl.org/dc/terms/"/>
    <ds:schemaRef ds:uri="http://schemas.openxmlformats.org/package/2006/metadata/core-properties"/>
    <ds:schemaRef ds:uri="http://purl.org/dc/dcmitype/"/>
    <ds:schemaRef ds:uri="http://schemas.microsoft.com/office/infopath/2007/PartnerControls"/>
    <ds:schemaRef ds:uri="691d0332-218b-4a1c-9ae0-6fa15711f7d6"/>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C6C985B-E282-44BC-9B6B-4B23EF74D209}">
  <ds:schemaRefs>
    <ds:schemaRef ds:uri="http://schemas.microsoft.com/sharepoint/v3/contenttype/forms"/>
  </ds:schemaRefs>
</ds:datastoreItem>
</file>

<file path=customXml/itemProps3.xml><?xml version="1.0" encoding="utf-8"?>
<ds:datastoreItem xmlns:ds="http://schemas.openxmlformats.org/officeDocument/2006/customXml" ds:itemID="{9B963764-10CE-4E4D-BD89-A13C5AC36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ad51d0-d0b4-4891-959d-f3e803b0de32"/>
    <ds:schemaRef ds:uri="691d0332-218b-4a1c-9ae0-6fa15711f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25</vt:i4>
      </vt:variant>
    </vt:vector>
  </HeadingPairs>
  <TitlesOfParts>
    <vt:vector size="36" baseType="lpstr">
      <vt:lpstr>Consignes</vt:lpstr>
      <vt:lpstr>Caract.</vt:lpstr>
      <vt:lpstr>Capa.</vt:lpstr>
      <vt:lpstr>Invest.</vt:lpstr>
      <vt:lpstr>Charg. fixes</vt:lpstr>
      <vt:lpstr>GER</vt:lpstr>
      <vt:lpstr>Charg. var.</vt:lpstr>
      <vt:lpstr>BFR</vt:lpstr>
      <vt:lpstr>CNC</vt:lpstr>
      <vt:lpstr>Recettes</vt:lpstr>
      <vt:lpstr>Plan finan.</vt:lpstr>
      <vt:lpstr>annee_msi</vt:lpstr>
      <vt:lpstr>annee_ref</vt:lpstr>
      <vt:lpstr>bfr</vt:lpstr>
      <vt:lpstr>charges_fixes</vt:lpstr>
      <vt:lpstr>charges_fixes_hors_mo</vt:lpstr>
      <vt:lpstr>charges_fixes_mo</vt:lpstr>
      <vt:lpstr>charges_variables</vt:lpstr>
      <vt:lpstr>coeff_invest</vt:lpstr>
      <vt:lpstr>consom</vt:lpstr>
      <vt:lpstr>duree_vie</vt:lpstr>
      <vt:lpstr>elec</vt:lpstr>
      <vt:lpstr>frais_m_c</vt:lpstr>
      <vt:lpstr>ger</vt:lpstr>
      <vt:lpstr>I_I_normatifs</vt:lpstr>
      <vt:lpstr>inflation</vt:lpstr>
      <vt:lpstr>invest</vt:lpstr>
      <vt:lpstr>PPE0</vt:lpstr>
      <vt:lpstr>PPG0</vt:lpstr>
      <vt:lpstr>région</vt:lpstr>
      <vt:lpstr>Rem_IEC</vt:lpstr>
      <vt:lpstr>saisine</vt:lpstr>
      <vt:lpstr>Total_avantages_fiscaux</vt:lpstr>
      <vt:lpstr>Total_installation</vt:lpstr>
      <vt:lpstr>tx_remu_nominal</vt:lpstr>
      <vt:lpstr>tx_remu_reel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Charlie Desmoulins</dc:creator>
  <cp:keywords/>
  <dc:description/>
  <cp:lastModifiedBy>Caron Mathieu</cp:lastModifiedBy>
  <cp:revision/>
  <dcterms:created xsi:type="dcterms:W3CDTF">2019-09-19T07:00:08Z</dcterms:created>
  <dcterms:modified xsi:type="dcterms:W3CDTF">2023-11-23T14:56:15Z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0x0101008DBF0C27FECAAE4A9284AFCAB2F61552</vt:lpwstr>
  </property>
</Properties>
</file>